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esktop\INSTITUCIONES 2025\INFORMES INSTITUCIONALES\INFORME MILAGROS 2025\"/>
    </mc:Choice>
  </mc:AlternateContent>
  <bookViews>
    <workbookView xWindow="0" yWindow="0" windowWidth="20490" windowHeight="7500" activeTab="2"/>
  </bookViews>
  <sheets>
    <sheet name="INGRESOS 2024" sheetId="1" r:id="rId1"/>
    <sheet name="GASTO 2024" sheetId="3" r:id="rId2"/>
    <sheet name="Resumen de gastos 2024" sheetId="6" r:id="rId3"/>
  </sheets>
  <definedNames>
    <definedName name="_xlnm.Print_Area" localSheetId="1">'GASTO 2024'!$A$1:$C$67</definedName>
    <definedName name="_xlnm.Print_Area" localSheetId="0">'INGRESOS 2024'!$A$1:$C$60</definedName>
    <definedName name="_xlnm.Print_Area" localSheetId="2">'Resumen de gastos 2024'!$A$1:$L$89</definedName>
  </definedNames>
  <calcPr calcId="152511"/>
</workbook>
</file>

<file path=xl/calcChain.xml><?xml version="1.0" encoding="utf-8"?>
<calcChain xmlns="http://schemas.openxmlformats.org/spreadsheetml/2006/main">
  <c r="H86" i="6" l="1"/>
  <c r="K85" i="6"/>
  <c r="J85" i="6"/>
  <c r="K82" i="6"/>
  <c r="J82" i="6"/>
  <c r="H73" i="6" l="1"/>
  <c r="H74" i="6" s="1"/>
  <c r="I73" i="6"/>
  <c r="G73" i="6"/>
  <c r="I70" i="6"/>
  <c r="G70" i="6"/>
  <c r="K69" i="6"/>
  <c r="J69" i="6"/>
  <c r="B46" i="3"/>
  <c r="C45" i="3" s="1"/>
  <c r="B45" i="1"/>
  <c r="B14" i="1"/>
  <c r="C13" i="1" s="1"/>
  <c r="K70" i="6" l="1"/>
  <c r="J70" i="6"/>
  <c r="J57" i="6"/>
  <c r="J56" i="6"/>
  <c r="H60" i="6"/>
  <c r="H47" i="6"/>
  <c r="J43" i="6"/>
  <c r="J46" i="6"/>
  <c r="K43" i="6"/>
  <c r="K46" i="6"/>
  <c r="G45" i="6"/>
  <c r="K45" i="6" s="1"/>
  <c r="G42" i="6"/>
  <c r="J42" i="6" s="1"/>
  <c r="K56" i="6"/>
  <c r="I55" i="6"/>
  <c r="K57" i="6"/>
  <c r="C44" i="3"/>
  <c r="C42" i="1"/>
  <c r="B16" i="1"/>
  <c r="C16" i="1" s="1"/>
  <c r="B14" i="3"/>
  <c r="K42" i="6" l="1"/>
  <c r="K55" i="6"/>
  <c r="I68" i="6"/>
  <c r="C15" i="3"/>
  <c r="C12" i="3"/>
  <c r="C38" i="3"/>
  <c r="C42" i="3"/>
  <c r="C39" i="3"/>
  <c r="C43" i="3"/>
  <c r="C37" i="3"/>
  <c r="C41" i="3"/>
  <c r="C36" i="3"/>
  <c r="C40" i="3"/>
  <c r="C7" i="3"/>
  <c r="C16" i="3"/>
  <c r="C8" i="3"/>
  <c r="C13" i="3"/>
  <c r="C11" i="3"/>
  <c r="C9" i="3"/>
  <c r="C6" i="3"/>
  <c r="C10" i="3"/>
  <c r="C40" i="1"/>
  <c r="C44" i="1"/>
  <c r="C39" i="1"/>
  <c r="C37" i="1"/>
  <c r="C41" i="1"/>
  <c r="C43" i="1"/>
  <c r="C38" i="1"/>
  <c r="J45" i="6"/>
  <c r="J55" i="6"/>
  <c r="C8" i="1"/>
  <c r="C12" i="1"/>
  <c r="C9" i="1"/>
  <c r="C6" i="1"/>
  <c r="C10" i="1"/>
  <c r="C15" i="1"/>
  <c r="C7" i="1"/>
  <c r="C11" i="1"/>
  <c r="K33" i="6"/>
  <c r="H34" i="6"/>
  <c r="K31" i="6"/>
  <c r="J68" i="6" l="1"/>
  <c r="K68" i="6"/>
  <c r="C46" i="3"/>
  <c r="C14" i="3"/>
  <c r="C14" i="1"/>
  <c r="H22" i="6"/>
  <c r="K21" i="6"/>
  <c r="H10" i="6"/>
  <c r="H23" i="6" s="1"/>
  <c r="K9" i="6"/>
  <c r="I17" i="6"/>
  <c r="I20" i="6" s="1"/>
  <c r="K19" i="6"/>
  <c r="K18" i="6"/>
  <c r="K8" i="6"/>
  <c r="K7" i="6"/>
  <c r="K6" i="6"/>
  <c r="K20" i="6" l="1"/>
  <c r="I32" i="6"/>
  <c r="I44" i="6" s="1"/>
  <c r="K17" i="6"/>
  <c r="B67" i="3"/>
  <c r="C65" i="3" s="1"/>
  <c r="B17" i="3"/>
  <c r="C17" i="3" s="1"/>
  <c r="C64" i="3" l="1"/>
  <c r="J44" i="6"/>
  <c r="I58" i="6"/>
  <c r="I71" i="6" s="1"/>
  <c r="I84" i="6" s="1"/>
  <c r="K44" i="6"/>
  <c r="K47" i="6" s="1"/>
  <c r="K32" i="6"/>
  <c r="K34" i="6" s="1"/>
  <c r="C66" i="3"/>
  <c r="K84" i="6" l="1"/>
  <c r="K86" i="6" s="1"/>
  <c r="J84" i="6"/>
  <c r="K71" i="6"/>
  <c r="K74" i="6" s="1"/>
  <c r="J71" i="6"/>
  <c r="K58" i="6"/>
  <c r="K60" i="6" s="1"/>
  <c r="J58" i="6"/>
  <c r="C67" i="3"/>
  <c r="C18" i="3"/>
  <c r="C36" i="1" l="1"/>
  <c r="C35" i="1"/>
  <c r="C45" i="1" s="1"/>
  <c r="H24" i="6" l="1"/>
  <c r="H35" i="6" s="1"/>
  <c r="H36" i="6" s="1"/>
  <c r="H48" i="6" s="1"/>
  <c r="H49" i="6" s="1"/>
  <c r="H61" i="6" s="1"/>
  <c r="H62" i="6" s="1"/>
  <c r="H75" i="6" s="1"/>
  <c r="H76" i="6" s="1"/>
  <c r="I76" i="6" l="1"/>
  <c r="H87" i="6"/>
  <c r="H88" i="6" s="1"/>
  <c r="I88" i="6" s="1"/>
</calcChain>
</file>

<file path=xl/sharedStrings.xml><?xml version="1.0" encoding="utf-8"?>
<sst xmlns="http://schemas.openxmlformats.org/spreadsheetml/2006/main" count="301" uniqueCount="96">
  <si>
    <t>DETALLE</t>
  </si>
  <si>
    <t>PRESUPUESTO EJECUTADO</t>
  </si>
  <si>
    <t>INFORME CONTABLE DE INGRESOS</t>
  </si>
  <si>
    <t>PORCENTAJE</t>
  </si>
  <si>
    <t>VALORES</t>
  </si>
  <si>
    <t>Certificados</t>
  </si>
  <si>
    <t>Rendimiento Financiero</t>
  </si>
  <si>
    <t>INFORME CONTABLE DE EGRESOS</t>
  </si>
  <si>
    <t>PRESUPUESTO APROBADO INICIAL</t>
  </si>
  <si>
    <t>TOTAL DE PRESUPUESTO APROBADO</t>
  </si>
  <si>
    <t>TOTAL</t>
  </si>
  <si>
    <t xml:space="preserve">  </t>
  </si>
  <si>
    <t>COMISIONES , HONORARIOS Y SERVICIOS PUBLICOS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</si>
  <si>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</si>
  <si>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SERVICIOS PUBLICOS</t>
  </si>
  <si>
    <t>INSTITUCION EDUCATIVA LA MILAGROSA</t>
  </si>
  <si>
    <t>COMISIONES BANCARIAS</t>
  </si>
  <si>
    <t>TIENDA ESCOLAR</t>
  </si>
  <si>
    <t>I N S T I T U C I O NE D U C A T I V A  LA MILAGROSA</t>
  </si>
  <si>
    <t>NIT.  815.004306-3</t>
  </si>
  <si>
    <t>Fecha de inicio de contrato</t>
  </si>
  <si>
    <t>Fecha de terminacion de contrato</t>
  </si>
  <si>
    <t>Fecha de mes</t>
  </si>
  <si>
    <t>PROVEEDOR</t>
  </si>
  <si>
    <t>NIT</t>
  </si>
  <si>
    <t>OBJETO</t>
  </si>
  <si>
    <t>%</t>
  </si>
  <si>
    <t xml:space="preserve">Saldo </t>
  </si>
  <si>
    <t>Observaciones</t>
  </si>
  <si>
    <t xml:space="preserve">BANCO CAJA SOCIAL                                                                                   </t>
  </si>
  <si>
    <t>LIQUIDADO</t>
  </si>
  <si>
    <t xml:space="preserve">COLOMBIA TELECOMUNICACION S.A.S                                                                     </t>
  </si>
  <si>
    <t>EN EJECUCION</t>
  </si>
  <si>
    <t xml:space="preserve">LILIAM MERCEDES ERASO ROSERO                                                                        </t>
  </si>
  <si>
    <t>Vr.Contrato inicial</t>
  </si>
  <si>
    <t>Valor cancelado por mes</t>
  </si>
  <si>
    <t>Valor ACUMULADO</t>
  </si>
  <si>
    <t xml:space="preserve">Servicios Públicos                                                                                  </t>
  </si>
  <si>
    <t xml:space="preserve">Comisiones, Honorarios y Servicios                                                                  </t>
  </si>
  <si>
    <t>MANTNIMIENTO</t>
  </si>
  <si>
    <t>VALOR DE MES</t>
  </si>
  <si>
    <t>VALOR ANTERIOR</t>
  </si>
  <si>
    <t>VALOR TOTAL</t>
  </si>
  <si>
    <t>Donaciones</t>
  </si>
  <si>
    <t>IMPRESOS Y PUBLICACIONES</t>
  </si>
  <si>
    <t>SALDO EN BANCOS AÑO ANTERIOR 2024</t>
  </si>
  <si>
    <t>ADICION PRESUPUESTO DONACION</t>
  </si>
  <si>
    <t>PRESUPUESTO POR EJECUTAR</t>
  </si>
  <si>
    <t>Ingresos del año 2024</t>
  </si>
  <si>
    <t>PRESUPUESTO COMPROMETIDO</t>
  </si>
  <si>
    <t>RELACION DE GASTOS DEL MES DE ENERO  DEL 2025</t>
  </si>
  <si>
    <t xml:space="preserve">MONTENEGRO VELASQUEZ WILSON                                                                         </t>
  </si>
  <si>
    <t xml:space="preserve">VELEZ RIVERA JULIAN GEOVANI                                                                         </t>
  </si>
  <si>
    <t>GASTOS FINANCIEROS DELMES DE FEBRERO DEL 2024</t>
  </si>
  <si>
    <t>RELACION DE GASTOS DEL MES DE FEBRERO  DEL 2025</t>
  </si>
  <si>
    <t>Pintura de salones</t>
  </si>
  <si>
    <t>mantenimiento de pupitres</t>
  </si>
  <si>
    <t>SGP</t>
  </si>
  <si>
    <t>MATERIALES Y SUMINISTROS</t>
  </si>
  <si>
    <t>RELACION DE GASTOS DEL MES DE MARZO  DEL 2025</t>
  </si>
  <si>
    <t xml:space="preserve">Impresiones  y Publicaciones                                                                        </t>
  </si>
  <si>
    <t xml:space="preserve">MENDOZA NIÑO KAREN JULIETH                                                                          </t>
  </si>
  <si>
    <t xml:space="preserve">Comisiones bancarias                                                                                </t>
  </si>
  <si>
    <t>VILLA</t>
  </si>
  <si>
    <t>ADICION PRESUPUESTO POR ICFES</t>
  </si>
  <si>
    <t>ADICION PRESUPUESTO POR SGP</t>
  </si>
  <si>
    <t>ADICION PRESUPUESTO POR TRANSFORMACION  INTEGRAL</t>
  </si>
  <si>
    <t>ADICION PRESUPUESTO POR PRIMERA INFANCIA</t>
  </si>
  <si>
    <t>FOTOCCOPIA</t>
  </si>
  <si>
    <t>INSCRIPCION ICFES</t>
  </si>
  <si>
    <t>PROGRAMA CONTABLE</t>
  </si>
  <si>
    <t>PROGRAMA DE NOTAS</t>
  </si>
  <si>
    <t>RELACION DE GASTOS DEL MES DE ABRIL DEL 2025</t>
  </si>
  <si>
    <t>RELACION DE GASTOS DEL MES DE MAYO DEL 2025</t>
  </si>
  <si>
    <t xml:space="preserve">Materiales y Suministros                                                                            </t>
  </si>
  <si>
    <t xml:space="preserve">HELI HERNANDO VILLA DIAZ                                                                            </t>
  </si>
  <si>
    <t xml:space="preserve">Licencias                                                                                           </t>
  </si>
  <si>
    <t xml:space="preserve">COMERCIALIZADORA DE PORTALES EDUCATIVOS S.A.A                                                       </t>
  </si>
  <si>
    <t xml:space="preserve">Servicio para la comunidad, Sociales y Personales                                                   </t>
  </si>
  <si>
    <t xml:space="preserve">ICFES                                                                                               </t>
  </si>
  <si>
    <t xml:space="preserve">IDE SISTEMAS LTDA                                                                                   </t>
  </si>
  <si>
    <t xml:space="preserve">ADICION POR CERTIFICADOS </t>
  </si>
  <si>
    <t>ADICION DE PRESUPUESTO</t>
  </si>
  <si>
    <t>PRIMA DE SEGURO</t>
  </si>
  <si>
    <t>PREUPUESTO COMPROMETIDO  DE ENERO - DICIEMBRE DEL 2025</t>
  </si>
  <si>
    <t>RELACION DE GASTOS DEL MES DE JUNIO DEL 2025</t>
  </si>
  <si>
    <t>RENOVACION DE POLIZA DE SEGUROS</t>
  </si>
  <si>
    <t xml:space="preserve">ASEGURADORA SOLIDARIA  DE COLOMBIA  ENTIDAD COOPERATIVA                                             </t>
  </si>
  <si>
    <t>DEL 01 DE ENERO AL 30 DE JULIO  DEL 2025</t>
  </si>
  <si>
    <t>INGRESOS DETALLDOS DE ENERO  AL 30 DE JULIO DEL 2025</t>
  </si>
  <si>
    <t>DEL 01 DE ENERO AL 31 DE JULIO DEL 2025</t>
  </si>
  <si>
    <t>GASTOS   DETALLADOS DE ENERO - JULIO DEL 2025</t>
  </si>
  <si>
    <t>PAGO DEL HOSTIN DE PAGINA WEB</t>
  </si>
  <si>
    <t xml:space="preserve">INDUSTRIA MUSICAL CEDAR                                                                             </t>
  </si>
  <si>
    <t>gastos financieros</t>
  </si>
  <si>
    <t>RELACION DE GASTOS DEL MES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</si>
</sst>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(&quot;$&quot;\ * #,##0.00_);_(&quot;$&quot;\ * \(#,##0.00\);_(&quot;$&quot;\ * &quot;-&quot;??_);_(@_)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167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0" fontId="10" fillId="0" borderId="0"/>
    <xf numFmtId="0" fontId="14" fillId="0" borderId="0"/>
    <xf numFmtId="0" fontId="15" fillId="0" borderId="0"/>
  </cellStyleXfs>
  <cellXfs count="60">
    <xf numFmtId="0" fontId="0" fillId="0" borderId="0" xfId="0"/>
    <xf numFmtId="166" fontId="0" fillId="0" borderId="0" xfId="1" applyNumberFormat="1" applyFont="1"/>
    <xf numFmtId="165" fontId="0" fillId="0" borderId="0" xfId="0" applyNumberFormat="1"/>
    <xf numFmtId="0" fontId="0" fillId="0" borderId="1" xfId="0" applyBorder="1"/>
    <xf numFmtId="166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/>
    <xf numFmtId="165" fontId="0" fillId="0" borderId="0" xfId="1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0" xfId="0" applyBorder="1"/>
    <xf numFmtId="166" fontId="0" fillId="0" borderId="0" xfId="1" applyNumberFormat="1" applyFont="1" applyBorder="1"/>
    <xf numFmtId="169" fontId="0" fillId="0" borderId="0" xfId="1" applyNumberFormat="1" applyFont="1" applyBorder="1"/>
    <xf numFmtId="0" fontId="0" fillId="0" borderId="0" xfId="0" applyAlignment="1"/>
    <xf numFmtId="0" fontId="0" fillId="0" borderId="1" xfId="0" applyFill="1" applyBorder="1"/>
    <xf numFmtId="14" fontId="0" fillId="0" borderId="1" xfId="0" applyNumberFormat="1" applyBorder="1"/>
    <xf numFmtId="14" fontId="2" fillId="0" borderId="1" xfId="2" applyNumberFormat="1" applyBorder="1"/>
    <xf numFmtId="0" fontId="2" fillId="0" borderId="1" xfId="2" applyBorder="1"/>
    <xf numFmtId="41" fontId="2" fillId="0" borderId="1" xfId="11" applyFont="1" applyBorder="1"/>
    <xf numFmtId="41" fontId="0" fillId="0" borderId="1" xfId="11" applyFont="1" applyBorder="1"/>
    <xf numFmtId="14" fontId="0" fillId="0" borderId="0" xfId="0" applyNumberFormat="1" applyBorder="1"/>
    <xf numFmtId="14" fontId="2" fillId="0" borderId="0" xfId="2" applyNumberFormat="1" applyBorder="1"/>
    <xf numFmtId="0" fontId="2" fillId="0" borderId="0" xfId="2" applyBorder="1"/>
    <xf numFmtId="41" fontId="2" fillId="0" borderId="0" xfId="11" applyFont="1" applyBorder="1"/>
    <xf numFmtId="41" fontId="0" fillId="0" borderId="0" xfId="1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1" fontId="0" fillId="0" borderId="1" xfId="0" applyNumberFormat="1" applyBorder="1"/>
    <xf numFmtId="41" fontId="12" fillId="0" borderId="1" xfId="11" applyFont="1" applyBorder="1"/>
    <xf numFmtId="166" fontId="13" fillId="0" borderId="1" xfId="1" applyNumberFormat="1" applyFont="1" applyBorder="1"/>
    <xf numFmtId="166" fontId="13" fillId="0" borderId="10" xfId="1" applyNumberFormat="1" applyFont="1" applyFill="1" applyBorder="1"/>
    <xf numFmtId="14" fontId="11" fillId="0" borderId="0" xfId="0" applyNumberFormat="1" applyFont="1" applyFill="1" applyBorder="1"/>
    <xf numFmtId="14" fontId="12" fillId="0" borderId="0" xfId="12" applyNumberFormat="1" applyFont="1" applyBorder="1"/>
    <xf numFmtId="0" fontId="12" fillId="0" borderId="0" xfId="12" applyFont="1" applyBorder="1"/>
    <xf numFmtId="41" fontId="12" fillId="0" borderId="0" xfId="11" applyFont="1" applyBorder="1"/>
    <xf numFmtId="166" fontId="12" fillId="0" borderId="0" xfId="1" applyNumberFormat="1" applyFont="1" applyFill="1" applyBorder="1"/>
    <xf numFmtId="166" fontId="11" fillId="0" borderId="0" xfId="0" applyNumberFormat="1" applyFont="1" applyBorder="1"/>
    <xf numFmtId="0" fontId="0" fillId="0" borderId="0" xfId="0" applyFont="1" applyBorder="1"/>
    <xf numFmtId="43" fontId="0" fillId="0" borderId="0" xfId="0" applyNumberFormat="1"/>
    <xf numFmtId="41" fontId="0" fillId="0" borderId="0" xfId="0" applyNumberFormat="1"/>
    <xf numFmtId="41" fontId="15" fillId="0" borderId="1" xfId="11" applyFont="1" applyBorder="1"/>
    <xf numFmtId="0" fontId="15" fillId="0" borderId="1" xfId="15" applyBorder="1"/>
    <xf numFmtId="166" fontId="13" fillId="0" borderId="10" xfId="1" applyNumberFormat="1" applyFont="1" applyBorder="1"/>
    <xf numFmtId="41" fontId="15" fillId="0" borderId="0" xfId="11" applyFont="1"/>
    <xf numFmtId="0" fontId="15" fillId="0" borderId="0" xfId="15"/>
    <xf numFmtId="14" fontId="15" fillId="0" borderId="0" xfId="15" applyNumberFormat="1"/>
    <xf numFmtId="41" fontId="12" fillId="0" borderId="11" xfId="11" applyFont="1" applyBorder="1"/>
    <xf numFmtId="14" fontId="15" fillId="0" borderId="1" xfId="15" applyNumberFormat="1" applyBorder="1"/>
    <xf numFmtId="41" fontId="17" fillId="0" borderId="1" xfId="11" applyFont="1" applyBorder="1"/>
    <xf numFmtId="0" fontId="15" fillId="0" borderId="0" xfId="15"/>
    <xf numFmtId="0" fontId="16" fillId="0" borderId="0" xfId="15" applyFont="1"/>
    <xf numFmtId="14" fontId="15" fillId="0" borderId="0" xfId="15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6">
    <cellStyle name="Millares" xfId="1" builtinId="3"/>
    <cellStyle name="Millares [0]" xfId="11" builtinId="6"/>
    <cellStyle name="Millares 2" xfId="4"/>
    <cellStyle name="Millares 3" xfId="10"/>
    <cellStyle name="Millares 4" xfId="6"/>
    <cellStyle name="Millares 6" xfId="5"/>
    <cellStyle name="Normal" xfId="0" builtinId="0"/>
    <cellStyle name="Normal 10" xfId="15"/>
    <cellStyle name="Normal 2" xfId="2"/>
    <cellStyle name="Normal 3" xfId="3"/>
    <cellStyle name="Normal 4" xfId="7"/>
    <cellStyle name="Normal 5" xfId="8"/>
    <cellStyle name="Normal 6" xfId="9"/>
    <cellStyle name="Normal 7" xfId="12"/>
    <cellStyle name="Normal 8" xfId="13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'INGRESOS 2024'!$B$1:$B$3</c:f>
              <c:strCache>
                <c:ptCount val="3"/>
                <c:pt idx="0">
                  <c:v>INSTITUCION EDUCATIVA LA MILAGROSA</c:v>
                </c:pt>
                <c:pt idx="1">
                  <c:v>INFORME CONTABLE DE INGRESOS</c:v>
                </c:pt>
                <c:pt idx="2">
                  <c:v>DEL 01 DE ENERO AL 30 DE JULIO 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2024'!$A$4:$A$16</c:f>
              <c:strCache>
                <c:ptCount val="13"/>
                <c:pt idx="0">
                  <c:v>  </c:v>
                </c:pt>
                <c:pt idx="1">
                  <c:v>DETALLE</c:v>
                </c:pt>
                <c:pt idx="2">
                  <c:v>PRESUPUESTO APROBADO INICIAL</c:v>
                </c:pt>
                <c:pt idx="3">
                  <c:v>SALDO EN BANCOS AÑO ANTERIOR 2024</c:v>
                </c:pt>
                <c:pt idx="4">
                  <c:v>ADICION PRESUPUESTO DONACION</c:v>
                </c:pt>
                <c:pt idx="5">
                  <c:v>ADICION PRESUPUESTO POR ICFES</c:v>
                </c:pt>
                <c:pt idx="6">
                  <c:v>ADICION PRESUPUESTO POR SGP</c:v>
                </c:pt>
                <c:pt idx="7">
                  <c:v>ADICION PRESUPUESTO POR TRANSFORMACION  INTEGRAL</c:v>
                </c:pt>
                <c:pt idx="8">
                  <c:v>ADICION PRESUPUESTO POR PRIMERA INFANCIA</c:v>
                </c:pt>
                <c:pt idx="9">
                  <c:v>ADICION POR CERTIFICADOS </c:v>
                </c:pt>
                <c:pt idx="10">
                  <c:v>TOTAL DE PRESUPUESTO APROBADO</c:v>
                </c:pt>
                <c:pt idx="11">
                  <c:v>PRESUPUESTO EJECUTADO</c:v>
                </c:pt>
                <c:pt idx="12">
                  <c:v>PRESUPUESTO POR EJECUTAR</c:v>
                </c:pt>
              </c:strCache>
            </c:strRef>
          </c:cat>
          <c:val>
            <c:numRef>
              <c:f>'INGRESOS 2024'!$B$4:$B$16</c:f>
              <c:numCache>
                <c:formatCode>General</c:formatCode>
                <c:ptCount val="13"/>
                <c:pt idx="1">
                  <c:v>0</c:v>
                </c:pt>
                <c:pt idx="2" formatCode="_(* #,##0_);_(* \(#,##0\);_(* &quot;-&quot;??_);_(@_)">
                  <c:v>137853260</c:v>
                </c:pt>
                <c:pt idx="3" formatCode="_(* #,##0_);_(* \(#,##0\);_(* &quot;-&quot;??_);_(@_)">
                  <c:v>38470249</c:v>
                </c:pt>
                <c:pt idx="4" formatCode="_(* #,##0_);_(* \(#,##0\);_(* &quot;-&quot;??_);_(@_)">
                  <c:v>675000</c:v>
                </c:pt>
                <c:pt idx="5" formatCode="_(* #,##0_);_(* \(#,##0\);_(* &quot;-&quot;??_);_(@_)">
                  <c:v>7752000</c:v>
                </c:pt>
                <c:pt idx="6" formatCode="_(* #,##0_);_(* \(#,##0\);_(* &quot;-&quot;??_);_(@_)">
                  <c:v>2664214</c:v>
                </c:pt>
                <c:pt idx="7" formatCode="_(* #,##0_);_(* \(#,##0\);_(* &quot;-&quot;??_);_(@_)">
                  <c:v>27284725</c:v>
                </c:pt>
                <c:pt idx="8" formatCode="_(* #,##0_);_(* \(#,##0\);_(* &quot;-&quot;??_);_(@_)">
                  <c:v>25348956</c:v>
                </c:pt>
                <c:pt idx="9" formatCode="_(* #,##0_);_(* \(#,##0\);_(* &quot;-&quot;??_);_(@_)">
                  <c:v>350000</c:v>
                </c:pt>
                <c:pt idx="10" formatCode="_(* #,##0_);_(* \(#,##0\);_(* &quot;-&quot;??_);_(@_)">
                  <c:v>240398404</c:v>
                </c:pt>
                <c:pt idx="11" formatCode="_(* #,##0_);_(* \(#,##0\);_(* &quot;-&quot;??_);_(@_)">
                  <c:v>237013633</c:v>
                </c:pt>
                <c:pt idx="12" formatCode="_(* #,##0_);_(* \(#,##0\);_(* &quot;-&quot;??_);_(@_)">
                  <c:v>3384771</c:v>
                </c:pt>
              </c:numCache>
            </c:numRef>
          </c:val>
        </c:ser>
        <c:ser>
          <c:idx val="1"/>
          <c:order val="1"/>
          <c:tx>
            <c:strRef>
              <c:f>'INGRESOS 2024'!$C$1:$C$3</c:f>
              <c:strCache>
                <c:ptCount val="3"/>
                <c:pt idx="0">
                  <c:v>INSTITUCION EDUCATIVA LA MILAGROSA</c:v>
                </c:pt>
                <c:pt idx="1">
                  <c:v>INFORME CONTABLE DE INGRESOS</c:v>
                </c:pt>
                <c:pt idx="2">
                  <c:v>DEL 01 DE ENERO AL 30 DE JULIO 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2024'!$A$4:$A$16</c:f>
              <c:strCache>
                <c:ptCount val="13"/>
                <c:pt idx="0">
                  <c:v>  </c:v>
                </c:pt>
                <c:pt idx="1">
                  <c:v>DETALLE</c:v>
                </c:pt>
                <c:pt idx="2">
                  <c:v>PRESUPUESTO APROBADO INICIAL</c:v>
                </c:pt>
                <c:pt idx="3">
                  <c:v>SALDO EN BANCOS AÑO ANTERIOR 2024</c:v>
                </c:pt>
                <c:pt idx="4">
                  <c:v>ADICION PRESUPUESTO DONACION</c:v>
                </c:pt>
                <c:pt idx="5">
                  <c:v>ADICION PRESUPUESTO POR ICFES</c:v>
                </c:pt>
                <c:pt idx="6">
                  <c:v>ADICION PRESUPUESTO POR SGP</c:v>
                </c:pt>
                <c:pt idx="7">
                  <c:v>ADICION PRESUPUESTO POR TRANSFORMACION  INTEGRAL</c:v>
                </c:pt>
                <c:pt idx="8">
                  <c:v>ADICION PRESUPUESTO POR PRIMERA INFANCIA</c:v>
                </c:pt>
                <c:pt idx="9">
                  <c:v>ADICION POR CERTIFICADOS </c:v>
                </c:pt>
                <c:pt idx="10">
                  <c:v>TOTAL DE PRESUPUESTO APROBADO</c:v>
                </c:pt>
                <c:pt idx="11">
                  <c:v>PRESUPUESTO EJECUTADO</c:v>
                </c:pt>
                <c:pt idx="12">
                  <c:v>PRESUPUESTO POR EJECUTAR</c:v>
                </c:pt>
              </c:strCache>
            </c:strRef>
          </c:cat>
          <c:val>
            <c:numRef>
              <c:f>'INGRESOS 2024'!$C$4:$C$16</c:f>
              <c:numCache>
                <c:formatCode>General</c:formatCode>
                <c:ptCount val="13"/>
                <c:pt idx="1">
                  <c:v>0</c:v>
                </c:pt>
                <c:pt idx="2" formatCode="_(* #,##0_);_(* \(#,##0\);_(* &quot;-&quot;??_);_(@_)">
                  <c:v>57.343666890567214</c:v>
                </c:pt>
                <c:pt idx="3" formatCode="_(* #,##0_);_(* \(#,##0\);_(* &quot;-&quot;??_);_(@_)">
                  <c:v>16.002705658561695</c:v>
                </c:pt>
                <c:pt idx="4" formatCode="_(* #,##0_);_(* \(#,##0\);_(* &quot;-&quot;??_);_(@_)">
                  <c:v>0.28078389405613524</c:v>
                </c:pt>
                <c:pt idx="5" formatCode="_(* #,##0_);_(* \(#,##0\);_(* &quot;-&quot;??_);_(@_)">
                  <c:v>3.2246470321824603</c:v>
                </c:pt>
                <c:pt idx="6" formatCode="_(* #,##0_);_(* \(#,##0\);_(* &quot;-&quot;??_);_(@_)">
                  <c:v>1.1082494541020331</c:v>
                </c:pt>
                <c:pt idx="7" formatCode="_(* #,##0_);_(* \(#,##0\);_(* &quot;-&quot;??_);_(@_)">
                  <c:v>11.349794568519682</c:v>
                </c:pt>
                <c:pt idx="8" formatCode="_(* #,##0_);_(* \(#,##0\);_(* &quot;-&quot;??_);_(@_)">
                  <c:v>10.54456085324094</c:v>
                </c:pt>
                <c:pt idx="9" formatCode="_(* #,##0_);_(* \(#,##0\);_(* &quot;-&quot;??_);_(@_)">
                  <c:v>0.1455916487698479</c:v>
                </c:pt>
                <c:pt idx="10" formatCode="_(* #,##0_);_(* \(#,##0\);_(* &quot;-&quot;??_);_(@_)">
                  <c:v>99.854408351230163</c:v>
                </c:pt>
                <c:pt idx="11" formatCode="_(* #,##0_);_(* \(#,##0\);_(* &quot;-&quot;??_);_(@_)">
                  <c:v>98.592016026861813</c:v>
                </c:pt>
                <c:pt idx="12" formatCode="_(* #,##0_);_(* \(#,##0\);_(* &quot;-&quot;??_);_(@_)">
                  <c:v>1.4079839731381911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'INGRESOS 2024'!$B$33:$B$34</c:f>
              <c:strCache>
                <c:ptCount val="2"/>
                <c:pt idx="0">
                  <c:v>INGRESOS DETALLDOS DE ENERO  AL 30 DE JULIO DEL 2025</c:v>
                </c:pt>
                <c:pt idx="1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2024'!$A$35:$A$45</c:f>
              <c:strCache>
                <c:ptCount val="11"/>
                <c:pt idx="0">
                  <c:v>Certificados</c:v>
                </c:pt>
                <c:pt idx="1">
                  <c:v>TIENDA ESCOLAR</c:v>
                </c:pt>
                <c:pt idx="2">
                  <c:v>FOTOCCOPIA</c:v>
                </c:pt>
                <c:pt idx="3">
                  <c:v>Rendimiento Financiero</c:v>
                </c:pt>
                <c:pt idx="4">
                  <c:v>Ingresos del año 2024</c:v>
                </c:pt>
                <c:pt idx="5">
                  <c:v>Donaciones</c:v>
                </c:pt>
                <c:pt idx="6">
                  <c:v>ADICION PRESUPUESTO POR TRANSFORMACION  INTEGRAL</c:v>
                </c:pt>
                <c:pt idx="7">
                  <c:v>ADICION PRESUPUESTO POR PRIMERA INFANCIA</c:v>
                </c:pt>
                <c:pt idx="8">
                  <c:v>SGP</c:v>
                </c:pt>
                <c:pt idx="9">
                  <c:v>INSCRIPCION ICFES</c:v>
                </c:pt>
                <c:pt idx="10">
                  <c:v>TOTAL</c:v>
                </c:pt>
              </c:strCache>
            </c:strRef>
          </c:cat>
          <c:val>
            <c:numRef>
              <c:f>'INGRESOS 2024'!$B$35:$B$45</c:f>
              <c:numCache>
                <c:formatCode>_(* #,##0_);_(* \(#,##0\);_(* "-"??_);_(@_)</c:formatCode>
                <c:ptCount val="11"/>
                <c:pt idx="0">
                  <c:v>1994000</c:v>
                </c:pt>
                <c:pt idx="1">
                  <c:v>2200000</c:v>
                </c:pt>
                <c:pt idx="2">
                  <c:v>480000</c:v>
                </c:pt>
                <c:pt idx="3">
                  <c:v>22229</c:v>
                </c:pt>
                <c:pt idx="4">
                  <c:v>38470249</c:v>
                </c:pt>
                <c:pt idx="5">
                  <c:v>676000</c:v>
                </c:pt>
                <c:pt idx="6">
                  <c:v>27284725</c:v>
                </c:pt>
                <c:pt idx="7">
                  <c:v>25348956</c:v>
                </c:pt>
                <c:pt idx="8">
                  <c:v>132785474</c:v>
                </c:pt>
                <c:pt idx="9">
                  <c:v>7752000</c:v>
                </c:pt>
                <c:pt idx="10">
                  <c:v>237013633</c:v>
                </c:pt>
              </c:numCache>
            </c:numRef>
          </c:val>
        </c:ser>
        <c:ser>
          <c:idx val="1"/>
          <c:order val="1"/>
          <c:tx>
            <c:strRef>
              <c:f>'INGRESOS 2024'!$C$33:$C$34</c:f>
              <c:strCache>
                <c:ptCount val="2"/>
                <c:pt idx="0">
                  <c:v>INGRESOS DETALLDOS DE ENERO  AL 30 DE JULIO DEL 2025</c:v>
                </c:pt>
                <c:pt idx="1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2024'!$A$35:$A$45</c:f>
              <c:strCache>
                <c:ptCount val="11"/>
                <c:pt idx="0">
                  <c:v>Certificados</c:v>
                </c:pt>
                <c:pt idx="1">
                  <c:v>TIENDA ESCOLAR</c:v>
                </c:pt>
                <c:pt idx="2">
                  <c:v>FOTOCCOPIA</c:v>
                </c:pt>
                <c:pt idx="3">
                  <c:v>Rendimiento Financiero</c:v>
                </c:pt>
                <c:pt idx="4">
                  <c:v>Ingresos del año 2024</c:v>
                </c:pt>
                <c:pt idx="5">
                  <c:v>Donaciones</c:v>
                </c:pt>
                <c:pt idx="6">
                  <c:v>ADICION PRESUPUESTO POR TRANSFORMACION  INTEGRAL</c:v>
                </c:pt>
                <c:pt idx="7">
                  <c:v>ADICION PRESUPUESTO POR PRIMERA INFANCIA</c:v>
                </c:pt>
                <c:pt idx="8">
                  <c:v>SGP</c:v>
                </c:pt>
                <c:pt idx="9">
                  <c:v>INSCRIPCION ICFES</c:v>
                </c:pt>
                <c:pt idx="10">
                  <c:v>TOTAL</c:v>
                </c:pt>
              </c:strCache>
            </c:strRef>
          </c:cat>
          <c:val>
            <c:numRef>
              <c:f>'INGRESOS 2024'!$C$35:$C$45</c:f>
              <c:numCache>
                <c:formatCode>_(* #,##0.00_);_(* \(#,##0.00\);_(* "-"??_);_(@_)</c:formatCode>
                <c:ptCount val="11"/>
                <c:pt idx="0">
                  <c:v>0.84130181659212833</c:v>
                </c:pt>
                <c:pt idx="1">
                  <c:v>0.92821664819592886</c:v>
                </c:pt>
                <c:pt idx="2">
                  <c:v>0.20251999597002082</c:v>
                </c:pt>
                <c:pt idx="3">
                  <c:v>9.3787853967033201E-3</c:v>
                </c:pt>
                <c:pt idx="4">
                  <c:v>16.231238900928538</c:v>
                </c:pt>
                <c:pt idx="5">
                  <c:v>0.28521566099111273</c:v>
                </c:pt>
                <c:pt idx="6">
                  <c:v>11.511879993839848</c:v>
                </c:pt>
                <c:pt idx="7">
                  <c:v>10.695146806175492</c:v>
                </c:pt>
                <c:pt idx="8">
                  <c:v>56.024403456994385</c:v>
                </c:pt>
                <c:pt idx="9">
                  <c:v>3.2706979349158365</c:v>
                </c:pt>
                <c:pt idx="10">
                  <c:v>99.999999999999986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'GASTO 2024'!$B$1:$B$4</c:f>
              <c:strCache>
                <c:ptCount val="4"/>
                <c:pt idx="0">
                  <c:v>INSTITUCION EDUCATIVA LA MILAGROSA</c:v>
                </c:pt>
                <c:pt idx="1">
                  <c:v>INFORME CONTABLE DE EGRESOS</c:v>
                </c:pt>
                <c:pt idx="2">
                  <c:v>DEL 01 DE ENERO AL 31 DE JULIO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2024'!$A$5:$A$17</c:f>
              <c:strCache>
                <c:ptCount val="13"/>
                <c:pt idx="0">
                  <c:v>DETALLE</c:v>
                </c:pt>
                <c:pt idx="1">
                  <c:v>PRESUPUESTO APROBADO INICIAL</c:v>
                </c:pt>
                <c:pt idx="2">
                  <c:v>SALDO EN BANCOS AÑO ANTERIOR 2024</c:v>
                </c:pt>
                <c:pt idx="3">
                  <c:v>ADICION PRESUPUESTO DONACION</c:v>
                </c:pt>
                <c:pt idx="4">
                  <c:v>ADICION PRESUPUESTO POR ICFES</c:v>
                </c:pt>
                <c:pt idx="5">
                  <c:v>ADICION PRESUPUESTO POR SGP</c:v>
                </c:pt>
                <c:pt idx="6">
                  <c:v>ADICION PRESUPUESTO POR TRANSFORMACION  INTEGRAL</c:v>
                </c:pt>
                <c:pt idx="7">
                  <c:v>ADICION DE PRESUPUESTO</c:v>
                </c:pt>
                <c:pt idx="8">
                  <c:v>ADICION PRESUPUESTO POR PRIMERA INFANCIA</c:v>
                </c:pt>
                <c:pt idx="9">
                  <c:v>TOTAL DE PRESUPUESTO APROBADO</c:v>
                </c:pt>
                <c:pt idx="10">
                  <c:v>PRESUPUESTO EJECUTADO</c:v>
                </c:pt>
                <c:pt idx="11">
                  <c:v>PRESUPUESTO COMPROMETIDO</c:v>
                </c:pt>
                <c:pt idx="12">
                  <c:v>PRESUPUESTO POR EJECUTAR</c:v>
                </c:pt>
              </c:strCache>
            </c:strRef>
          </c:cat>
          <c:val>
            <c:numRef>
              <c:f>'GASTO 2024'!$B$5:$B$17</c:f>
              <c:numCache>
                <c:formatCode>_(* #,##0_);_(* \(#,##0\);_(* "-"??_);_(@_)</c:formatCode>
                <c:ptCount val="13"/>
                <c:pt idx="0" formatCode="General">
                  <c:v>0</c:v>
                </c:pt>
                <c:pt idx="1">
                  <c:v>137853260</c:v>
                </c:pt>
                <c:pt idx="2">
                  <c:v>38470249</c:v>
                </c:pt>
                <c:pt idx="3">
                  <c:v>675000</c:v>
                </c:pt>
                <c:pt idx="4">
                  <c:v>7752000</c:v>
                </c:pt>
                <c:pt idx="5">
                  <c:v>2664214</c:v>
                </c:pt>
                <c:pt idx="6">
                  <c:v>27284725</c:v>
                </c:pt>
                <c:pt idx="7">
                  <c:v>350000</c:v>
                </c:pt>
                <c:pt idx="8">
                  <c:v>25348956</c:v>
                </c:pt>
                <c:pt idx="9">
                  <c:v>240398404</c:v>
                </c:pt>
                <c:pt idx="10">
                  <c:v>69018341</c:v>
                </c:pt>
                <c:pt idx="11">
                  <c:v>10975270</c:v>
                </c:pt>
                <c:pt idx="12">
                  <c:v>160404793</c:v>
                </c:pt>
              </c:numCache>
            </c:numRef>
          </c:val>
        </c:ser>
        <c:ser>
          <c:idx val="1"/>
          <c:order val="1"/>
          <c:tx>
            <c:strRef>
              <c:f>'GASTO 2024'!$C$1:$C$4</c:f>
              <c:strCache>
                <c:ptCount val="4"/>
                <c:pt idx="0">
                  <c:v>INSTITUCION EDUCATIVA LA MILAGROSA</c:v>
                </c:pt>
                <c:pt idx="1">
                  <c:v>INFORME CONTABLE DE EGRESOS</c:v>
                </c:pt>
                <c:pt idx="2">
                  <c:v>DEL 01 DE ENERO AL 31 DE JULIO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2024'!$A$5:$A$17</c:f>
              <c:strCache>
                <c:ptCount val="13"/>
                <c:pt idx="0">
                  <c:v>DETALLE</c:v>
                </c:pt>
                <c:pt idx="1">
                  <c:v>PRESUPUESTO APROBADO INICIAL</c:v>
                </c:pt>
                <c:pt idx="2">
                  <c:v>SALDO EN BANCOS AÑO ANTERIOR 2024</c:v>
                </c:pt>
                <c:pt idx="3">
                  <c:v>ADICION PRESUPUESTO DONACION</c:v>
                </c:pt>
                <c:pt idx="4">
                  <c:v>ADICION PRESUPUESTO POR ICFES</c:v>
                </c:pt>
                <c:pt idx="5">
                  <c:v>ADICION PRESUPUESTO POR SGP</c:v>
                </c:pt>
                <c:pt idx="6">
                  <c:v>ADICION PRESUPUESTO POR TRANSFORMACION  INTEGRAL</c:v>
                </c:pt>
                <c:pt idx="7">
                  <c:v>ADICION DE PRESUPUESTO</c:v>
                </c:pt>
                <c:pt idx="8">
                  <c:v>ADICION PRESUPUESTO POR PRIMERA INFANCIA</c:v>
                </c:pt>
                <c:pt idx="9">
                  <c:v>TOTAL DE PRESUPUESTO APROBADO</c:v>
                </c:pt>
                <c:pt idx="10">
                  <c:v>PRESUPUESTO EJECUTADO</c:v>
                </c:pt>
                <c:pt idx="11">
                  <c:v>PRESUPUESTO COMPROMETIDO</c:v>
                </c:pt>
                <c:pt idx="12">
                  <c:v>PRESUPUESTO POR EJECUTAR</c:v>
                </c:pt>
              </c:strCache>
            </c:strRef>
          </c:cat>
          <c:val>
            <c:numRef>
              <c:f>'GASTO 2024'!$C$5:$C$17</c:f>
              <c:numCache>
                <c:formatCode>_(* #,##0_);_(* \(#,##0\);_(* "-"??_);_(@_)</c:formatCode>
                <c:ptCount val="13"/>
                <c:pt idx="0" formatCode="General">
                  <c:v>0</c:v>
                </c:pt>
                <c:pt idx="1">
                  <c:v>57.343666890567214</c:v>
                </c:pt>
                <c:pt idx="2">
                  <c:v>16.002705658561695</c:v>
                </c:pt>
                <c:pt idx="3">
                  <c:v>0.28078389405613524</c:v>
                </c:pt>
                <c:pt idx="4">
                  <c:v>3.2246470321824603</c:v>
                </c:pt>
                <c:pt idx="5">
                  <c:v>1.1082494541020331</c:v>
                </c:pt>
                <c:pt idx="6">
                  <c:v>11.349794568519682</c:v>
                </c:pt>
                <c:pt idx="7">
                  <c:v>0.1455916487698479</c:v>
                </c:pt>
                <c:pt idx="8">
                  <c:v>10.54456085324094</c:v>
                </c:pt>
                <c:pt idx="9">
                  <c:v>100.00000000000001</c:v>
                </c:pt>
                <c:pt idx="10">
                  <c:v>28.709983032998839</c:v>
                </c:pt>
                <c:pt idx="11">
                  <c:v>4.565450442840711</c:v>
                </c:pt>
                <c:pt idx="12">
                  <c:v>66.724566524160451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'GASTO 2024'!$B$34:$B$35</c:f>
              <c:strCache>
                <c:ptCount val="2"/>
                <c:pt idx="0">
                  <c:v>GASTOS   DETALLADOS DE ENERO - JULIO DEL 2025</c:v>
                </c:pt>
                <c:pt idx="1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2024'!$A$36:$A$46</c:f>
              <c:strCache>
                <c:ptCount val="11"/>
                <c:pt idx="0">
                  <c:v>COMISIONES , HONORARIOS Y SERVICIOS PUBLICOS</c:v>
                </c:pt>
                <c:pt idx="1">
                  <c:v>SERVICIOS PUBLICOS</c:v>
                </c:pt>
                <c:pt idx="2">
                  <c:v>COMISIONES BANCARIAS</c:v>
                </c:pt>
                <c:pt idx="3">
                  <c:v>MANTNIMIENTO</c:v>
                </c:pt>
                <c:pt idx="4">
                  <c:v>IMPRESOS Y PUBLICACIONES</c:v>
                </c:pt>
                <c:pt idx="5">
                  <c:v>PROGRAMA CONTABLE</c:v>
                </c:pt>
                <c:pt idx="6">
                  <c:v>PROGRAMA DE NOTAS</c:v>
                </c:pt>
                <c:pt idx="7">
                  <c:v>INSCRIPCION ICFES</c:v>
                </c:pt>
                <c:pt idx="8">
                  <c:v>MATERIALES Y SUMINISTROS</c:v>
                </c:pt>
                <c:pt idx="9">
                  <c:v>PRIMA DE SEGURO</c:v>
                </c:pt>
                <c:pt idx="10">
                  <c:v>PRESUPUESTO EJECUTADO</c:v>
                </c:pt>
              </c:strCache>
            </c:strRef>
          </c:cat>
          <c:val>
            <c:numRef>
              <c:f>'GASTO 2024'!$B$36:$B$46</c:f>
              <c:numCache>
                <c:formatCode>_(* #,##0_);_(* \(#,##0\);_(* "-"??_);_(@_)</c:formatCode>
                <c:ptCount val="11"/>
                <c:pt idx="0">
                  <c:v>12950000</c:v>
                </c:pt>
                <c:pt idx="1">
                  <c:v>1374854</c:v>
                </c:pt>
                <c:pt idx="2">
                  <c:v>35847</c:v>
                </c:pt>
                <c:pt idx="3">
                  <c:v>10800000</c:v>
                </c:pt>
                <c:pt idx="4">
                  <c:v>14998500</c:v>
                </c:pt>
                <c:pt idx="5">
                  <c:v>2200000</c:v>
                </c:pt>
                <c:pt idx="6">
                  <c:v>5175750</c:v>
                </c:pt>
                <c:pt idx="7">
                  <c:v>7752000</c:v>
                </c:pt>
                <c:pt idx="8">
                  <c:v>5599980</c:v>
                </c:pt>
                <c:pt idx="9">
                  <c:v>8131410</c:v>
                </c:pt>
                <c:pt idx="10">
                  <c:v>69018341</c:v>
                </c:pt>
              </c:numCache>
            </c:numRef>
          </c:val>
        </c:ser>
        <c:ser>
          <c:idx val="1"/>
          <c:order val="1"/>
          <c:tx>
            <c:strRef>
              <c:f>'GASTO 2024'!$C$34:$C$35</c:f>
              <c:strCache>
                <c:ptCount val="2"/>
                <c:pt idx="0">
                  <c:v>GASTOS   DETALLADOS DE ENERO - JULIO DEL 2025</c:v>
                </c:pt>
                <c:pt idx="1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2024'!$A$36:$A$46</c:f>
              <c:strCache>
                <c:ptCount val="11"/>
                <c:pt idx="0">
                  <c:v>COMISIONES , HONORARIOS Y SERVICIOS PUBLICOS</c:v>
                </c:pt>
                <c:pt idx="1">
                  <c:v>SERVICIOS PUBLICOS</c:v>
                </c:pt>
                <c:pt idx="2">
                  <c:v>COMISIONES BANCARIAS</c:v>
                </c:pt>
                <c:pt idx="3">
                  <c:v>MANTNIMIENTO</c:v>
                </c:pt>
                <c:pt idx="4">
                  <c:v>IMPRESOS Y PUBLICACIONES</c:v>
                </c:pt>
                <c:pt idx="5">
                  <c:v>PROGRAMA CONTABLE</c:v>
                </c:pt>
                <c:pt idx="6">
                  <c:v>PROGRAMA DE NOTAS</c:v>
                </c:pt>
                <c:pt idx="7">
                  <c:v>INSCRIPCION ICFES</c:v>
                </c:pt>
                <c:pt idx="8">
                  <c:v>MATERIALES Y SUMINISTROS</c:v>
                </c:pt>
                <c:pt idx="9">
                  <c:v>PRIMA DE SEGURO</c:v>
                </c:pt>
                <c:pt idx="10">
                  <c:v>PRESUPUESTO EJECUTADO</c:v>
                </c:pt>
              </c:strCache>
            </c:strRef>
          </c:cat>
          <c:val>
            <c:numRef>
              <c:f>'GASTO 2024'!$C$36:$C$46</c:f>
              <c:numCache>
                <c:formatCode>_(* #,##0.00_);_(* \(#,##0.00\);_(* "-"??_);_(@_)</c:formatCode>
                <c:ptCount val="11"/>
                <c:pt idx="0">
                  <c:v>18.763128484934171</c:v>
                </c:pt>
                <c:pt idx="1">
                  <c:v>1.9920125289595123</c:v>
                </c:pt>
                <c:pt idx="2">
                  <c:v>5.1938368092620486E-2</c:v>
                </c:pt>
                <c:pt idx="3">
                  <c:v>15.64801448936595</c:v>
                </c:pt>
                <c:pt idx="4">
                  <c:v>21.731180122106963</c:v>
                </c:pt>
                <c:pt idx="5">
                  <c:v>3.1875585070930641</c:v>
                </c:pt>
                <c:pt idx="6">
                  <c:v>7.4990936104940564</c:v>
                </c:pt>
                <c:pt idx="7">
                  <c:v>11.231797066811559</c:v>
                </c:pt>
                <c:pt idx="8">
                  <c:v>8.113756312977733</c:v>
                </c:pt>
                <c:pt idx="9">
                  <c:v>11.781520509164368</c:v>
                </c:pt>
                <c:pt idx="10">
                  <c:v>99.999999999999986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730249</xdr:colOff>
      <xdr:row>0</xdr:row>
      <xdr:rowOff>0</xdr:rowOff>
    </xdr:from>
    <xdr:to>
      <xdr:col>0</xdr:col>
      <xdr:colOff>1817369</xdr:colOff>
      <xdr:row>3</xdr:row>
      <xdr:rowOff>150813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49" y="0"/>
          <a:ext cx="1087120" cy="7223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16</xdr:row>
      <xdr:rowOff>156368</xdr:rowOff>
    </xdr:from>
    <xdr:to>
      <xdr:col>2</xdr:col>
      <xdr:colOff>1254124</xdr:colOff>
      <xdr:row>31</xdr:row>
      <xdr:rowOff>42068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180180</xdr:rowOff>
    </xdr:from>
    <xdr:to>
      <xdr:col>2</xdr:col>
      <xdr:colOff>1254124</xdr:colOff>
      <xdr:row>59</xdr:row>
      <xdr:rowOff>65880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0</xdr:col>
      <xdr:colOff>1753870</xdr:colOff>
      <xdr:row>3</xdr:row>
      <xdr:rowOff>123825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08712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17</xdr:row>
      <xdr:rowOff>323849</xdr:rowOff>
    </xdr:from>
    <xdr:to>
      <xdr:col>3</xdr:col>
      <xdr:colOff>19050</xdr:colOff>
      <xdr:row>32</xdr:row>
      <xdr:rowOff>109536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14287</xdr:rowOff>
    </xdr:from>
    <xdr:to>
      <xdr:col>3</xdr:col>
      <xdr:colOff>28574</xdr:colOff>
      <xdr:row>60</xdr:row>
      <xdr:rowOff>90487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2</xdr:col>
      <xdr:colOff>771525</xdr:colOff>
      <xdr:row>2</xdr:row>
      <xdr:rowOff>104775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525"/>
          <a:ext cx="1733550" cy="4762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323850</xdr:colOff>
      <xdr:row>11</xdr:row>
      <xdr:rowOff>28575</xdr:rowOff>
    </xdr:from>
    <xdr:ext cx="1733550" cy="476250"/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85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25</xdr:row>
      <xdr:rowOff>28575</xdr:rowOff>
    </xdr:from>
    <xdr:ext cx="1733550" cy="476250"/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5050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37</xdr:row>
      <xdr:rowOff>28575</xdr:rowOff>
    </xdr:from>
    <xdr:ext cx="1733550" cy="476250"/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435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50</xdr:row>
      <xdr:rowOff>28575</xdr:rowOff>
    </xdr:from>
    <xdr:ext cx="1733550" cy="476250"/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435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63</xdr:row>
      <xdr:rowOff>28575</xdr:rowOff>
    </xdr:from>
    <xdr:ext cx="1733550" cy="476250"/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6490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371475</xdr:colOff>
      <xdr:row>77</xdr:row>
      <xdr:rowOff>57150</xdr:rowOff>
    </xdr:from>
    <xdr:ext cx="1733550" cy="647700"/>
    <xdr:pic>
      <xdr:nvPicPr>
        <xdr:cNvPr id="8" name="Imagen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8154650"/>
          <a:ext cx="1733550" cy="647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45"/>
  <sheetViews>
    <sheetView topLeftCell="A31" zoomScale="120" zoomScaleNormal="120" workbookViewId="0">
      <selection activeCell="B39" sqref="B39"/>
    </sheetView>
  </sheetViews>
  <sheetFormatPr baseColWidth="10" defaultRowHeight="15" x14ac:dyDescent="0.25"/>
  <cols>
    <col min="1" max="1" width="36.85546875" customWidth="1"/>
    <col min="2" max="2" width="24" customWidth="1"/>
    <col min="3" max="3" width="19.140625" customWidth="1"/>
    <col min="4" max="4" width="16.85546875" bestFit="1" customWidth="1"/>
  </cols>
  <sheetData>
    <row r="1" spans="1:3" x14ac:dyDescent="0.25">
      <c r="B1" s="14" t="s">
        <v>15</v>
      </c>
      <c r="C1" s="14"/>
    </row>
    <row r="2" spans="1:3" x14ac:dyDescent="0.25">
      <c r="B2" s="14" t="s">
        <v>2</v>
      </c>
      <c r="C2" s="14"/>
    </row>
    <row r="3" spans="1:3" x14ac:dyDescent="0.25">
      <c r="B3" s="14" t="s">
        <v>88</v>
      </c>
      <c r="C3" s="14"/>
    </row>
    <row r="4" spans="1:3" x14ac:dyDescent="0.25">
      <c r="A4" t="s">
        <v>11</v>
      </c>
    </row>
    <row r="5" spans="1:3" x14ac:dyDescent="0.25">
      <c r="A5" s="9" t="s">
        <v>0</v>
      </c>
      <c r="B5" s="9" t="s">
        <v>4</v>
      </c>
      <c r="C5" s="9" t="s">
        <v>3</v>
      </c>
    </row>
    <row r="6" spans="1:3" x14ac:dyDescent="0.25">
      <c r="A6" s="3" t="s">
        <v>8</v>
      </c>
      <c r="B6" s="4">
        <v>137853260</v>
      </c>
      <c r="C6" s="6">
        <f>+B6/B14*100</f>
        <v>57.343666890567214</v>
      </c>
    </row>
    <row r="7" spans="1:3" x14ac:dyDescent="0.25">
      <c r="A7" s="3" t="s">
        <v>45</v>
      </c>
      <c r="B7" s="4">
        <v>38470249</v>
      </c>
      <c r="C7" s="6">
        <f>+B7/B14*100</f>
        <v>16.002705658561695</v>
      </c>
    </row>
    <row r="8" spans="1:3" x14ac:dyDescent="0.25">
      <c r="A8" s="3" t="s">
        <v>46</v>
      </c>
      <c r="B8" s="4">
        <v>675000</v>
      </c>
      <c r="C8" s="6">
        <f>+B8/B14*100</f>
        <v>0.28078389405613524</v>
      </c>
    </row>
    <row r="9" spans="1:3" x14ac:dyDescent="0.25">
      <c r="A9" s="3" t="s">
        <v>64</v>
      </c>
      <c r="B9" s="4">
        <v>7752000</v>
      </c>
      <c r="C9" s="6">
        <f>+B9/B14*100</f>
        <v>3.2246470321824603</v>
      </c>
    </row>
    <row r="10" spans="1:3" x14ac:dyDescent="0.25">
      <c r="A10" s="3" t="s">
        <v>65</v>
      </c>
      <c r="B10" s="4">
        <v>2664214</v>
      </c>
      <c r="C10" s="6">
        <f>+B10/B14*100</f>
        <v>1.1082494541020331</v>
      </c>
    </row>
    <row r="11" spans="1:3" x14ac:dyDescent="0.25">
      <c r="A11" s="3" t="s">
        <v>66</v>
      </c>
      <c r="B11" s="4">
        <v>27284725</v>
      </c>
      <c r="C11" s="6">
        <f>+B11/B14*100</f>
        <v>11.349794568519682</v>
      </c>
    </row>
    <row r="12" spans="1:3" x14ac:dyDescent="0.25">
      <c r="A12" s="3" t="s">
        <v>67</v>
      </c>
      <c r="B12" s="4">
        <v>25348956</v>
      </c>
      <c r="C12" s="6">
        <f>+B12/B14*100</f>
        <v>10.54456085324094</v>
      </c>
    </row>
    <row r="13" spans="1:3" x14ac:dyDescent="0.25">
      <c r="A13" s="3" t="s">
        <v>81</v>
      </c>
      <c r="B13" s="4">
        <v>350000</v>
      </c>
      <c r="C13" s="6">
        <f>+B13/B14*100</f>
        <v>0.1455916487698479</v>
      </c>
    </row>
    <row r="14" spans="1:3" x14ac:dyDescent="0.25">
      <c r="A14" s="3" t="s">
        <v>9</v>
      </c>
      <c r="B14" s="4">
        <f>SUM(B6:B13)</f>
        <v>240398404</v>
      </c>
      <c r="C14" s="4">
        <f>SUM(C6:C12)</f>
        <v>99.854408351230163</v>
      </c>
    </row>
    <row r="15" spans="1:3" x14ac:dyDescent="0.25">
      <c r="A15" s="3" t="s">
        <v>1</v>
      </c>
      <c r="B15" s="4">
        <v>237013633</v>
      </c>
      <c r="C15" s="4">
        <f>+B15/B14*100</f>
        <v>98.592016026861813</v>
      </c>
    </row>
    <row r="16" spans="1:3" x14ac:dyDescent="0.25">
      <c r="A16" s="15" t="s">
        <v>47</v>
      </c>
      <c r="B16" s="4">
        <f>+B14-B15</f>
        <v>3384771</v>
      </c>
      <c r="C16" s="4">
        <f>+B16/B14*100</f>
        <v>1.4079839731381911</v>
      </c>
    </row>
    <row r="17" spans="1:3" x14ac:dyDescent="0.25">
      <c r="A17" s="11"/>
      <c r="B17" s="12"/>
      <c r="C17" s="12"/>
    </row>
    <row r="18" spans="1:3" x14ac:dyDescent="0.25">
      <c r="B18" s="1"/>
      <c r="C18" s="2"/>
    </row>
    <row r="19" spans="1:3" x14ac:dyDescent="0.25">
      <c r="B19" s="1"/>
      <c r="C19" s="2"/>
    </row>
    <row r="20" spans="1:3" x14ac:dyDescent="0.25">
      <c r="B20" s="1"/>
      <c r="C20" s="2"/>
    </row>
    <row r="21" spans="1:3" x14ac:dyDescent="0.25">
      <c r="B21" s="1"/>
      <c r="C21" s="2"/>
    </row>
    <row r="22" spans="1:3" x14ac:dyDescent="0.25">
      <c r="B22" s="1"/>
      <c r="C22" s="2"/>
    </row>
    <row r="23" spans="1:3" x14ac:dyDescent="0.25">
      <c r="B23" s="1"/>
      <c r="C23" s="2"/>
    </row>
    <row r="24" spans="1:3" x14ac:dyDescent="0.25">
      <c r="B24" s="1"/>
    </row>
    <row r="25" spans="1:3" x14ac:dyDescent="0.25">
      <c r="B25" s="1"/>
    </row>
    <row r="26" spans="1:3" x14ac:dyDescent="0.25">
      <c r="B26" s="1"/>
    </row>
    <row r="27" spans="1:3" x14ac:dyDescent="0.25">
      <c r="B27" s="1"/>
    </row>
    <row r="28" spans="1:3" x14ac:dyDescent="0.25">
      <c r="B28" s="1"/>
    </row>
    <row r="29" spans="1:3" x14ac:dyDescent="0.25">
      <c r="B29" s="1"/>
    </row>
    <row r="30" spans="1:3" x14ac:dyDescent="0.25">
      <c r="B30" s="1"/>
    </row>
    <row r="33" spans="1:4" x14ac:dyDescent="0.25">
      <c r="A33" s="56" t="s">
        <v>89</v>
      </c>
      <c r="B33" s="56"/>
      <c r="C33" s="56"/>
    </row>
    <row r="34" spans="1:4" x14ac:dyDescent="0.25">
      <c r="A34" s="10" t="s">
        <v>0</v>
      </c>
      <c r="B34" s="10" t="s">
        <v>4</v>
      </c>
      <c r="C34" s="10" t="s">
        <v>3</v>
      </c>
      <c r="D34" s="42"/>
    </row>
    <row r="35" spans="1:4" x14ac:dyDescent="0.25">
      <c r="A35" s="3" t="s">
        <v>5</v>
      </c>
      <c r="B35" s="4">
        <v>1994000</v>
      </c>
      <c r="C35" s="5">
        <f>+B35/B45*100</f>
        <v>0.84130181659212833</v>
      </c>
      <c r="D35" s="8"/>
    </row>
    <row r="36" spans="1:4" x14ac:dyDescent="0.25">
      <c r="A36" s="3" t="s">
        <v>17</v>
      </c>
      <c r="B36" s="4">
        <v>2200000</v>
      </c>
      <c r="C36" s="5">
        <f>+B36/B45*100</f>
        <v>0.92821664819592886</v>
      </c>
      <c r="D36" s="8"/>
    </row>
    <row r="37" spans="1:4" x14ac:dyDescent="0.25">
      <c r="A37" s="3" t="s">
        <v>68</v>
      </c>
      <c r="B37" s="4">
        <v>480000</v>
      </c>
      <c r="C37" s="5">
        <f>+B37/B45*100</f>
        <v>0.20251999597002082</v>
      </c>
      <c r="D37" s="8"/>
    </row>
    <row r="38" spans="1:4" x14ac:dyDescent="0.25">
      <c r="A38" s="3" t="s">
        <v>6</v>
      </c>
      <c r="B38" s="4">
        <v>22229</v>
      </c>
      <c r="C38" s="5">
        <f>+B38/B45*100</f>
        <v>9.3787853967033201E-3</v>
      </c>
    </row>
    <row r="39" spans="1:4" x14ac:dyDescent="0.25">
      <c r="A39" s="3" t="s">
        <v>48</v>
      </c>
      <c r="B39" s="4">
        <v>38470249</v>
      </c>
      <c r="C39" s="5">
        <f>+B39/B45*100</f>
        <v>16.231238900928538</v>
      </c>
    </row>
    <row r="40" spans="1:4" x14ac:dyDescent="0.25">
      <c r="A40" s="3" t="s">
        <v>43</v>
      </c>
      <c r="B40" s="4">
        <v>676000</v>
      </c>
      <c r="C40" s="5">
        <f>+B40/B45*100</f>
        <v>0.28521566099111273</v>
      </c>
    </row>
    <row r="41" spans="1:4" x14ac:dyDescent="0.25">
      <c r="A41" s="3" t="s">
        <v>66</v>
      </c>
      <c r="B41" s="4">
        <v>27284725</v>
      </c>
      <c r="C41" s="5">
        <f>+B41/B45*100</f>
        <v>11.511879993839848</v>
      </c>
    </row>
    <row r="42" spans="1:4" x14ac:dyDescent="0.25">
      <c r="A42" s="3" t="s">
        <v>67</v>
      </c>
      <c r="B42" s="4">
        <v>25348956</v>
      </c>
      <c r="C42" s="5">
        <f>+B42/B45*100</f>
        <v>10.695146806175492</v>
      </c>
    </row>
    <row r="43" spans="1:4" x14ac:dyDescent="0.25">
      <c r="A43" s="3" t="s">
        <v>57</v>
      </c>
      <c r="B43" s="4">
        <v>132785474</v>
      </c>
      <c r="C43" s="5">
        <f>+B43/B45*100</f>
        <v>56.024403456994385</v>
      </c>
    </row>
    <row r="44" spans="1:4" x14ac:dyDescent="0.25">
      <c r="A44" s="3" t="s">
        <v>69</v>
      </c>
      <c r="B44" s="4">
        <v>7752000</v>
      </c>
      <c r="C44" s="5">
        <f>+B44/B45*100</f>
        <v>3.2706979349158365</v>
      </c>
    </row>
    <row r="45" spans="1:4" x14ac:dyDescent="0.25">
      <c r="A45" s="3" t="s">
        <v>10</v>
      </c>
      <c r="B45" s="6">
        <f>SUM(B35:B44)</f>
        <v>237013633</v>
      </c>
      <c r="C45" s="5">
        <f>SUM(C35:C44)</f>
        <v>99.999999999999986</v>
      </c>
      <c r="D45" t="s">
        <v>13</v>
      </c>
    </row>
  </sheetData>
  <mergeCells count="1">
    <mergeCell ref="A33:C33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67"/>
  <sheetViews>
    <sheetView topLeftCell="A37" workbookViewId="0">
      <selection activeCell="C1" sqref="A1:C67"/>
    </sheetView>
  </sheetViews>
  <sheetFormatPr baseColWidth="10" defaultRowHeight="15" x14ac:dyDescent="0.25"/>
  <cols>
    <col min="1" max="1" width="55.140625" customWidth="1"/>
    <col min="2" max="2" width="21.42578125" customWidth="1"/>
    <col min="3" max="3" width="25.28515625" customWidth="1"/>
    <col min="5" max="6" width="13.140625" bestFit="1" customWidth="1"/>
  </cols>
  <sheetData>
    <row r="1" spans="1:4" x14ac:dyDescent="0.25">
      <c r="A1" s="14"/>
      <c r="B1" s="14" t="s">
        <v>15</v>
      </c>
      <c r="C1" s="14"/>
    </row>
    <row r="2" spans="1:4" x14ac:dyDescent="0.25">
      <c r="A2" s="14"/>
      <c r="B2" s="14" t="s">
        <v>7</v>
      </c>
      <c r="C2" s="14"/>
    </row>
    <row r="3" spans="1:4" x14ac:dyDescent="0.25">
      <c r="A3" s="14"/>
      <c r="B3" s="14" t="s">
        <v>90</v>
      </c>
      <c r="C3" s="14"/>
    </row>
    <row r="5" spans="1:4" x14ac:dyDescent="0.25">
      <c r="A5" s="9" t="s">
        <v>0</v>
      </c>
      <c r="B5" s="9" t="s">
        <v>4</v>
      </c>
      <c r="C5" s="9" t="s">
        <v>3</v>
      </c>
    </row>
    <row r="6" spans="1:4" x14ac:dyDescent="0.25">
      <c r="A6" s="3" t="s">
        <v>8</v>
      </c>
      <c r="B6" s="4">
        <v>137853260</v>
      </c>
      <c r="C6" s="6">
        <f>+B6/B14*100</f>
        <v>57.343666890567214</v>
      </c>
    </row>
    <row r="7" spans="1:4" x14ac:dyDescent="0.25">
      <c r="A7" s="3" t="s">
        <v>45</v>
      </c>
      <c r="B7" s="4">
        <v>38470249</v>
      </c>
      <c r="C7" s="6">
        <f>+B7/B14*100</f>
        <v>16.002705658561695</v>
      </c>
      <c r="D7" s="7"/>
    </row>
    <row r="8" spans="1:4" x14ac:dyDescent="0.25">
      <c r="A8" s="3" t="s">
        <v>46</v>
      </c>
      <c r="B8" s="4">
        <v>675000</v>
      </c>
      <c r="C8" s="6">
        <f>+B8/B14*100</f>
        <v>0.28078389405613524</v>
      </c>
      <c r="D8" s="7"/>
    </row>
    <row r="9" spans="1:4" x14ac:dyDescent="0.25">
      <c r="A9" s="3" t="s">
        <v>64</v>
      </c>
      <c r="B9" s="4">
        <v>7752000</v>
      </c>
      <c r="C9" s="6">
        <f>+B9/B14*100</f>
        <v>3.2246470321824603</v>
      </c>
      <c r="D9" s="7"/>
    </row>
    <row r="10" spans="1:4" x14ac:dyDescent="0.25">
      <c r="A10" s="3" t="s">
        <v>65</v>
      </c>
      <c r="B10" s="4">
        <v>2664214</v>
      </c>
      <c r="C10" s="6">
        <f>+B10/B14*100</f>
        <v>1.1082494541020331</v>
      </c>
      <c r="D10" s="7"/>
    </row>
    <row r="11" spans="1:4" x14ac:dyDescent="0.25">
      <c r="A11" s="3" t="s">
        <v>66</v>
      </c>
      <c r="B11" s="4">
        <v>27284725</v>
      </c>
      <c r="C11" s="6">
        <f>+B11/B14*100</f>
        <v>11.349794568519682</v>
      </c>
      <c r="D11" s="7"/>
    </row>
    <row r="12" spans="1:4" x14ac:dyDescent="0.25">
      <c r="A12" s="3" t="s">
        <v>82</v>
      </c>
      <c r="B12" s="4">
        <v>350000</v>
      </c>
      <c r="C12" s="6">
        <f>+B12/B14*100</f>
        <v>0.1455916487698479</v>
      </c>
      <c r="D12" s="7"/>
    </row>
    <row r="13" spans="1:4" x14ac:dyDescent="0.25">
      <c r="A13" s="3" t="s">
        <v>67</v>
      </c>
      <c r="B13" s="4">
        <v>25348956</v>
      </c>
      <c r="C13" s="6">
        <f>+B13/B14*100</f>
        <v>10.54456085324094</v>
      </c>
      <c r="D13" s="7"/>
    </row>
    <row r="14" spans="1:4" x14ac:dyDescent="0.25">
      <c r="A14" s="3" t="s">
        <v>9</v>
      </c>
      <c r="B14" s="4">
        <f>SUM(B6:B13)</f>
        <v>240398404</v>
      </c>
      <c r="C14" s="4">
        <f>SUM(C6:C13)</f>
        <v>100.00000000000001</v>
      </c>
      <c r="D14" s="7"/>
    </row>
    <row r="15" spans="1:4" x14ac:dyDescent="0.25">
      <c r="A15" s="3" t="s">
        <v>1</v>
      </c>
      <c r="B15" s="4">
        <v>69018341</v>
      </c>
      <c r="C15" s="4">
        <f>+B15/B14*100</f>
        <v>28.709983032998839</v>
      </c>
      <c r="D15" s="7"/>
    </row>
    <row r="16" spans="1:4" x14ac:dyDescent="0.25">
      <c r="A16" s="15" t="s">
        <v>49</v>
      </c>
      <c r="B16" s="4">
        <v>10975270</v>
      </c>
      <c r="C16" s="4">
        <f>+B16/B14*100</f>
        <v>4.565450442840711</v>
      </c>
      <c r="D16" s="7"/>
    </row>
    <row r="17" spans="1:4" x14ac:dyDescent="0.25">
      <c r="A17" s="15" t="s">
        <v>47</v>
      </c>
      <c r="B17" s="4">
        <f>+B14-B15-B16</f>
        <v>160404793</v>
      </c>
      <c r="C17" s="4">
        <f>+B17/B14*100</f>
        <v>66.724566524160451</v>
      </c>
    </row>
    <row r="18" spans="1:4" ht="19.5" customHeight="1" x14ac:dyDescent="0.25">
      <c r="A18" s="11"/>
      <c r="B18" s="12"/>
      <c r="C18" s="13">
        <f>SUM(C15:C17)</f>
        <v>100</v>
      </c>
      <c r="D18" s="7"/>
    </row>
    <row r="19" spans="1:4" x14ac:dyDescent="0.25">
      <c r="B19" s="7"/>
      <c r="C19" s="2"/>
    </row>
    <row r="34" spans="1:5" x14ac:dyDescent="0.25">
      <c r="A34" s="56" t="s">
        <v>91</v>
      </c>
      <c r="B34" s="56"/>
      <c r="C34" s="56"/>
    </row>
    <row r="35" spans="1:5" x14ac:dyDescent="0.25">
      <c r="A35" s="10" t="s">
        <v>0</v>
      </c>
      <c r="B35" s="10" t="s">
        <v>4</v>
      </c>
      <c r="C35" s="10" t="s">
        <v>3</v>
      </c>
    </row>
    <row r="36" spans="1:5" x14ac:dyDescent="0.25">
      <c r="A36" s="3" t="s">
        <v>12</v>
      </c>
      <c r="B36" s="33">
        <v>12950000</v>
      </c>
      <c r="C36" s="5">
        <f>+B36/B46*100</f>
        <v>18.763128484934171</v>
      </c>
      <c r="D36" s="7"/>
    </row>
    <row r="37" spans="1:5" x14ac:dyDescent="0.25">
      <c r="A37" s="3" t="s">
        <v>14</v>
      </c>
      <c r="B37" s="33">
        <v>1374854</v>
      </c>
      <c r="C37" s="5">
        <f>+B37/B46*100</f>
        <v>1.9920125289595123</v>
      </c>
    </row>
    <row r="38" spans="1:5" x14ac:dyDescent="0.25">
      <c r="A38" s="3" t="s">
        <v>16</v>
      </c>
      <c r="B38" s="33">
        <v>35847</v>
      </c>
      <c r="C38" s="5">
        <f>+B38/B46*100</f>
        <v>5.1938368092620486E-2</v>
      </c>
      <c r="D38" s="7"/>
    </row>
    <row r="39" spans="1:5" x14ac:dyDescent="0.25">
      <c r="A39" s="3" t="s">
        <v>39</v>
      </c>
      <c r="B39" s="34">
        <v>10800000</v>
      </c>
      <c r="C39" s="5">
        <f>+B39/B46*100</f>
        <v>15.64801448936595</v>
      </c>
      <c r="D39" s="7"/>
    </row>
    <row r="40" spans="1:5" x14ac:dyDescent="0.25">
      <c r="A40" s="3" t="s">
        <v>44</v>
      </c>
      <c r="B40" s="34">
        <v>14998500</v>
      </c>
      <c r="C40" s="5">
        <f>+B40/B46*100</f>
        <v>21.731180122106963</v>
      </c>
      <c r="D40" s="7"/>
    </row>
    <row r="41" spans="1:5" x14ac:dyDescent="0.25">
      <c r="A41" s="3" t="s">
        <v>70</v>
      </c>
      <c r="B41" s="34">
        <v>2200000</v>
      </c>
      <c r="C41" s="5">
        <f>+B41/B46*100</f>
        <v>3.1875585070930641</v>
      </c>
      <c r="D41" s="7"/>
    </row>
    <row r="42" spans="1:5" x14ac:dyDescent="0.25">
      <c r="A42" s="3" t="s">
        <v>71</v>
      </c>
      <c r="B42" s="34">
        <v>5175750</v>
      </c>
      <c r="C42" s="5">
        <f>+B42/B46*100</f>
        <v>7.4990936104940564</v>
      </c>
      <c r="D42" s="7"/>
    </row>
    <row r="43" spans="1:5" x14ac:dyDescent="0.25">
      <c r="A43" s="3" t="s">
        <v>69</v>
      </c>
      <c r="B43" s="34">
        <v>7752000</v>
      </c>
      <c r="C43" s="5">
        <f>+B43/B46*100</f>
        <v>11.231797066811559</v>
      </c>
      <c r="D43" s="7"/>
    </row>
    <row r="44" spans="1:5" x14ac:dyDescent="0.25">
      <c r="A44" s="3" t="s">
        <v>58</v>
      </c>
      <c r="B44" s="34">
        <v>5599980</v>
      </c>
      <c r="C44" s="5">
        <f>+B44/B46*100</f>
        <v>8.113756312977733</v>
      </c>
      <c r="D44" s="7"/>
    </row>
    <row r="45" spans="1:5" x14ac:dyDescent="0.25">
      <c r="A45" s="3" t="s">
        <v>83</v>
      </c>
      <c r="B45" s="34">
        <v>8131410</v>
      </c>
      <c r="C45" s="5">
        <f>+B45/B46*100</f>
        <v>11.781520509164368</v>
      </c>
      <c r="D45" s="7"/>
    </row>
    <row r="46" spans="1:5" x14ac:dyDescent="0.25">
      <c r="A46" s="3" t="s">
        <v>1</v>
      </c>
      <c r="B46" s="6">
        <f>SUM(B36:B45)</f>
        <v>69018341</v>
      </c>
      <c r="C46" s="5">
        <f>SUM(C36:C45)</f>
        <v>99.999999999999986</v>
      </c>
      <c r="E46" s="7"/>
    </row>
    <row r="47" spans="1:5" x14ac:dyDescent="0.25">
      <c r="B47" s="7"/>
      <c r="E47" s="7"/>
    </row>
    <row r="48" spans="1:5" x14ac:dyDescent="0.25">
      <c r="E48" s="7"/>
    </row>
    <row r="62" spans="1:3" x14ac:dyDescent="0.25">
      <c r="A62" s="56" t="s">
        <v>84</v>
      </c>
      <c r="B62" s="56"/>
      <c r="C62" s="56"/>
    </row>
    <row r="63" spans="1:3" x14ac:dyDescent="0.25">
      <c r="A63" s="10" t="s">
        <v>0</v>
      </c>
      <c r="B63" s="10" t="s">
        <v>4</v>
      </c>
      <c r="C63" s="10" t="s">
        <v>3</v>
      </c>
    </row>
    <row r="64" spans="1:3" x14ac:dyDescent="0.25">
      <c r="A64" s="3" t="s">
        <v>12</v>
      </c>
      <c r="B64" s="33">
        <v>9250000</v>
      </c>
      <c r="C64" s="5">
        <f>+B64/B67*100</f>
        <v>84.280386723971262</v>
      </c>
    </row>
    <row r="65" spans="1:3" x14ac:dyDescent="0.25">
      <c r="A65" s="3" t="s">
        <v>58</v>
      </c>
      <c r="B65" s="46">
        <v>20</v>
      </c>
      <c r="C65" s="5">
        <f>+B65/B67*100</f>
        <v>1.8222786318696486E-4</v>
      </c>
    </row>
    <row r="66" spans="1:3" x14ac:dyDescent="0.25">
      <c r="A66" s="3" t="s">
        <v>71</v>
      </c>
      <c r="B66" s="34">
        <v>1725250</v>
      </c>
      <c r="C66" s="5">
        <f>+B66/B67*100</f>
        <v>15.719431048165559</v>
      </c>
    </row>
    <row r="67" spans="1:3" x14ac:dyDescent="0.25">
      <c r="A67" s="3" t="s">
        <v>1</v>
      </c>
      <c r="B67" s="6">
        <f>SUM(B64:B66)</f>
        <v>10975270</v>
      </c>
      <c r="C67" s="5">
        <f>SUM(C64:C66)</f>
        <v>100.00000000000001</v>
      </c>
    </row>
  </sheetData>
  <mergeCells count="2">
    <mergeCell ref="A34:C34"/>
    <mergeCell ref="A62:C62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topLeftCell="A64" workbookViewId="0">
      <selection activeCell="A80" sqref="G80"/>
    </sheetView>
  </sheetViews>
  <sheetFormatPr baseColWidth="10" defaultRowHeight="15" x14ac:dyDescent="0.25"/>
  <cols>
    <col min="1" max="2" width="11.5703125" bestFit="1" customWidth="1"/>
    <col min="3" max="3" width="14.7109375" customWidth="1"/>
    <col min="5" max="5" width="11.5703125" bestFit="1" customWidth="1"/>
    <col min="7" max="7" width="17.5703125" customWidth="1"/>
    <col min="8" max="8" width="15.140625" customWidth="1"/>
    <col min="9" max="10" width="11.5703125" bestFit="1" customWidth="1"/>
    <col min="11" max="11" width="12.7109375" bestFit="1" customWidth="1"/>
    <col min="12" max="12" width="15.28515625" customWidth="1"/>
  </cols>
  <sheetData>
    <row r="1" spans="1:12" x14ac:dyDescent="0.25">
      <c r="A1" s="26"/>
      <c r="B1" s="27"/>
      <c r="C1" s="27"/>
      <c r="D1" s="27"/>
      <c r="E1" s="27" t="s">
        <v>18</v>
      </c>
      <c r="F1" s="27"/>
      <c r="G1" s="27"/>
      <c r="H1" s="27"/>
      <c r="I1" s="27"/>
      <c r="J1" s="27"/>
      <c r="K1" s="27"/>
      <c r="L1" s="28"/>
    </row>
    <row r="2" spans="1:12" x14ac:dyDescent="0.25">
      <c r="A2" s="29"/>
      <c r="B2" s="11"/>
      <c r="C2" s="11"/>
      <c r="D2" s="11"/>
      <c r="E2" s="11" t="s">
        <v>19</v>
      </c>
      <c r="F2" s="11"/>
      <c r="G2" s="11"/>
      <c r="H2" s="11"/>
      <c r="I2" s="11"/>
      <c r="J2" s="11"/>
      <c r="K2" s="11"/>
      <c r="L2" s="30"/>
    </row>
    <row r="3" spans="1:12" x14ac:dyDescent="0.25">
      <c r="A3" s="57" t="s">
        <v>50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</row>
    <row r="4" spans="1:12" x14ac:dyDescent="0.25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34</v>
      </c>
      <c r="H4" s="3" t="s">
        <v>35</v>
      </c>
      <c r="I4" s="3" t="s">
        <v>36</v>
      </c>
      <c r="J4" s="3" t="s">
        <v>26</v>
      </c>
      <c r="K4" s="3" t="s">
        <v>27</v>
      </c>
      <c r="L4" s="3" t="s">
        <v>28</v>
      </c>
    </row>
    <row r="5" spans="1:12" x14ac:dyDescent="0.25">
      <c r="A5" s="16">
        <v>45658</v>
      </c>
      <c r="B5" s="16">
        <v>45687</v>
      </c>
      <c r="C5" s="17">
        <v>45681</v>
      </c>
      <c r="D5" s="18" t="s">
        <v>31</v>
      </c>
      <c r="E5" s="18">
        <v>830122566</v>
      </c>
      <c r="F5" s="3" t="s">
        <v>37</v>
      </c>
      <c r="G5" s="20">
        <v>163852</v>
      </c>
      <c r="H5" s="20">
        <v>163852</v>
      </c>
      <c r="I5" s="20">
        <v>163852</v>
      </c>
      <c r="J5" s="20">
        <v>100</v>
      </c>
      <c r="K5" s="20">
        <v>0</v>
      </c>
      <c r="L5" s="3" t="s">
        <v>30</v>
      </c>
    </row>
    <row r="6" spans="1:12" x14ac:dyDescent="0.25">
      <c r="A6" s="16">
        <v>45677</v>
      </c>
      <c r="B6" s="16">
        <v>46007</v>
      </c>
      <c r="C6" s="17"/>
      <c r="D6" s="18" t="s">
        <v>33</v>
      </c>
      <c r="E6" s="18">
        <v>30731878</v>
      </c>
      <c r="F6" s="3" t="s">
        <v>38</v>
      </c>
      <c r="G6" s="19">
        <v>22200000</v>
      </c>
      <c r="H6" s="19">
        <v>0</v>
      </c>
      <c r="I6" s="20">
        <v>0</v>
      </c>
      <c r="J6" s="31">
        <v>0</v>
      </c>
      <c r="K6" s="31">
        <f>+G6-I6</f>
        <v>22200000</v>
      </c>
      <c r="L6" s="3" t="s">
        <v>32</v>
      </c>
    </row>
    <row r="7" spans="1:12" x14ac:dyDescent="0.25">
      <c r="A7" s="16">
        <v>45687</v>
      </c>
      <c r="B7" s="16">
        <v>45703</v>
      </c>
      <c r="C7" s="17"/>
      <c r="D7" s="3" t="s">
        <v>51</v>
      </c>
      <c r="E7" s="3">
        <v>94307365</v>
      </c>
      <c r="F7" s="3" t="s">
        <v>55</v>
      </c>
      <c r="G7" s="20">
        <v>5400000</v>
      </c>
      <c r="H7" s="19">
        <v>0</v>
      </c>
      <c r="I7" s="20">
        <v>0</v>
      </c>
      <c r="J7" s="31">
        <v>0</v>
      </c>
      <c r="K7" s="31">
        <f t="shared" ref="K7:K8" si="0">+G7-I7</f>
        <v>5400000</v>
      </c>
      <c r="L7" s="3" t="s">
        <v>32</v>
      </c>
    </row>
    <row r="8" spans="1:12" x14ac:dyDescent="0.25">
      <c r="A8" s="16">
        <v>45687</v>
      </c>
      <c r="B8" s="16">
        <v>45703</v>
      </c>
      <c r="C8" s="17"/>
      <c r="D8" s="3" t="s">
        <v>52</v>
      </c>
      <c r="E8" s="3">
        <v>6388988</v>
      </c>
      <c r="F8" s="3" t="s">
        <v>56</v>
      </c>
      <c r="G8" s="20">
        <v>5400000</v>
      </c>
      <c r="H8" s="19">
        <v>0</v>
      </c>
      <c r="I8" s="20">
        <v>0</v>
      </c>
      <c r="J8" s="31">
        <v>0</v>
      </c>
      <c r="K8" s="31">
        <f t="shared" si="0"/>
        <v>5400000</v>
      </c>
      <c r="L8" s="3" t="s">
        <v>32</v>
      </c>
    </row>
    <row r="9" spans="1:12" x14ac:dyDescent="0.25">
      <c r="A9" s="16">
        <v>45658</v>
      </c>
      <c r="B9" s="16">
        <v>45687</v>
      </c>
      <c r="C9" s="16">
        <v>45687</v>
      </c>
      <c r="D9" s="3" t="s">
        <v>29</v>
      </c>
      <c r="E9" s="3">
        <v>860007335</v>
      </c>
      <c r="F9" s="3" t="s">
        <v>53</v>
      </c>
      <c r="G9" s="3">
        <v>655</v>
      </c>
      <c r="H9" s="3">
        <v>655</v>
      </c>
      <c r="I9" s="3">
        <v>655</v>
      </c>
      <c r="J9" s="31">
        <v>0</v>
      </c>
      <c r="K9" s="31">
        <f t="shared" ref="K9" si="1">+G9-I9</f>
        <v>0</v>
      </c>
      <c r="L9" s="3" t="s">
        <v>30</v>
      </c>
    </row>
    <row r="10" spans="1:12" x14ac:dyDescent="0.25">
      <c r="A10" s="21"/>
      <c r="B10" s="21"/>
      <c r="C10" s="22"/>
      <c r="D10" s="23"/>
      <c r="E10" s="23"/>
      <c r="F10" s="11"/>
      <c r="G10" s="19" t="s">
        <v>40</v>
      </c>
      <c r="H10" s="19">
        <f>SUM(H5:H9)</f>
        <v>164507</v>
      </c>
      <c r="I10" s="24"/>
      <c r="J10" s="25"/>
      <c r="K10" s="25"/>
      <c r="L10" s="11"/>
    </row>
    <row r="11" spans="1:12" x14ac:dyDescent="0.25">
      <c r="A11" s="21"/>
      <c r="B11" s="21"/>
      <c r="C11" s="22"/>
      <c r="D11" s="23"/>
      <c r="E11" s="23"/>
      <c r="F11" s="11"/>
      <c r="G11" s="24"/>
      <c r="H11" s="24"/>
      <c r="I11" s="24"/>
      <c r="J11" s="25"/>
      <c r="K11" s="25"/>
      <c r="L11" s="11"/>
    </row>
    <row r="12" spans="1:12" x14ac:dyDescent="0.25">
      <c r="A12" s="26"/>
      <c r="B12" s="27"/>
      <c r="C12" s="27"/>
      <c r="D12" s="27"/>
      <c r="E12" s="27" t="s">
        <v>18</v>
      </c>
      <c r="F12" s="27"/>
      <c r="G12" s="27"/>
      <c r="H12" s="27"/>
      <c r="I12" s="27"/>
      <c r="J12" s="27"/>
      <c r="K12" s="27"/>
      <c r="L12" s="28"/>
    </row>
    <row r="13" spans="1:12" x14ac:dyDescent="0.25">
      <c r="A13" s="29"/>
      <c r="B13" s="11"/>
      <c r="C13" s="11"/>
      <c r="D13" s="11"/>
      <c r="E13" s="11" t="s">
        <v>19</v>
      </c>
      <c r="F13" s="11"/>
      <c r="G13" s="11"/>
      <c r="H13" s="11"/>
      <c r="I13" s="11"/>
      <c r="J13" s="11"/>
      <c r="K13" s="11"/>
      <c r="L13" s="30"/>
    </row>
    <row r="14" spans="1:12" x14ac:dyDescent="0.25">
      <c r="A14" s="57" t="s">
        <v>54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9"/>
    </row>
    <row r="15" spans="1:12" x14ac:dyDescent="0.25">
      <c r="A15" s="3" t="s">
        <v>20</v>
      </c>
      <c r="B15" s="3" t="s">
        <v>21</v>
      </c>
      <c r="C15" s="3" t="s">
        <v>22</v>
      </c>
      <c r="D15" s="3" t="s">
        <v>23</v>
      </c>
      <c r="E15" s="3" t="s">
        <v>24</v>
      </c>
      <c r="F15" s="3" t="s">
        <v>25</v>
      </c>
      <c r="G15" s="3" t="s">
        <v>34</v>
      </c>
      <c r="H15" s="3" t="s">
        <v>35</v>
      </c>
      <c r="I15" s="3" t="s">
        <v>36</v>
      </c>
      <c r="J15" s="3" t="s">
        <v>26</v>
      </c>
      <c r="K15" s="3" t="s">
        <v>27</v>
      </c>
      <c r="L15" s="3" t="s">
        <v>28</v>
      </c>
    </row>
    <row r="16" spans="1:12" x14ac:dyDescent="0.25">
      <c r="A16" s="16">
        <v>45658</v>
      </c>
      <c r="B16" s="16">
        <v>45687</v>
      </c>
      <c r="C16" s="17">
        <v>45681</v>
      </c>
      <c r="D16" s="18" t="s">
        <v>31</v>
      </c>
      <c r="E16" s="18">
        <v>830122566</v>
      </c>
      <c r="F16" s="3" t="s">
        <v>37</v>
      </c>
      <c r="G16" s="20">
        <v>166589</v>
      </c>
      <c r="H16" s="20">
        <v>166589</v>
      </c>
      <c r="I16" s="20">
        <v>166589</v>
      </c>
      <c r="J16" s="20">
        <v>100</v>
      </c>
      <c r="K16" s="20">
        <v>0</v>
      </c>
      <c r="L16" s="3" t="s">
        <v>30</v>
      </c>
    </row>
    <row r="17" spans="1:12" x14ac:dyDescent="0.25">
      <c r="A17" s="16">
        <v>45677</v>
      </c>
      <c r="B17" s="16">
        <v>46007</v>
      </c>
      <c r="C17" s="17">
        <v>45659</v>
      </c>
      <c r="D17" s="18" t="s">
        <v>33</v>
      </c>
      <c r="E17" s="18">
        <v>30731878</v>
      </c>
      <c r="F17" s="3" t="s">
        <v>38</v>
      </c>
      <c r="G17" s="19">
        <v>22200000</v>
      </c>
      <c r="H17" s="20">
        <v>1850000</v>
      </c>
      <c r="I17" s="20">
        <f>+H17</f>
        <v>1850000</v>
      </c>
      <c r="J17" s="31">
        <v>0</v>
      </c>
      <c r="K17" s="31">
        <f>+G17-I17</f>
        <v>20350000</v>
      </c>
      <c r="L17" s="3" t="s">
        <v>32</v>
      </c>
    </row>
    <row r="18" spans="1:12" x14ac:dyDescent="0.25">
      <c r="A18" s="16">
        <v>45687</v>
      </c>
      <c r="B18" s="16">
        <v>45703</v>
      </c>
      <c r="C18" s="17"/>
      <c r="D18" s="3" t="s">
        <v>51</v>
      </c>
      <c r="E18" s="3">
        <v>94307365</v>
      </c>
      <c r="F18" s="3" t="s">
        <v>55</v>
      </c>
      <c r="G18" s="20">
        <v>5400000</v>
      </c>
      <c r="H18" s="20">
        <v>5400000</v>
      </c>
      <c r="I18" s="20">
        <v>5400000</v>
      </c>
      <c r="J18" s="31">
        <v>0</v>
      </c>
      <c r="K18" s="31">
        <f t="shared" ref="K18:K19" si="2">+G18-I18</f>
        <v>0</v>
      </c>
      <c r="L18" s="3" t="s">
        <v>32</v>
      </c>
    </row>
    <row r="19" spans="1:12" x14ac:dyDescent="0.25">
      <c r="A19" s="16">
        <v>45687</v>
      </c>
      <c r="B19" s="16">
        <v>45703</v>
      </c>
      <c r="C19" s="17"/>
      <c r="D19" s="3" t="s">
        <v>52</v>
      </c>
      <c r="E19" s="3">
        <v>6388988</v>
      </c>
      <c r="F19" s="3" t="s">
        <v>56</v>
      </c>
      <c r="G19" s="20">
        <v>5400000</v>
      </c>
      <c r="H19" s="20">
        <v>5400000</v>
      </c>
      <c r="I19" s="20">
        <v>5400000</v>
      </c>
      <c r="J19" s="31">
        <v>0</v>
      </c>
      <c r="K19" s="31">
        <f t="shared" si="2"/>
        <v>0</v>
      </c>
      <c r="L19" s="3" t="s">
        <v>32</v>
      </c>
    </row>
    <row r="20" spans="1:12" x14ac:dyDescent="0.25">
      <c r="A20" s="16">
        <v>45677</v>
      </c>
      <c r="B20" s="16">
        <v>46007</v>
      </c>
      <c r="C20" s="17">
        <v>111459</v>
      </c>
      <c r="D20" s="18" t="s">
        <v>33</v>
      </c>
      <c r="E20" s="18">
        <v>30731878</v>
      </c>
      <c r="F20" s="3" t="s">
        <v>38</v>
      </c>
      <c r="G20" s="19">
        <v>22200000</v>
      </c>
      <c r="H20" s="20">
        <v>1850000</v>
      </c>
      <c r="I20" s="20">
        <f>+I17+H20</f>
        <v>3700000</v>
      </c>
      <c r="J20" s="31">
        <v>0</v>
      </c>
      <c r="K20" s="31">
        <f>+G20-I20</f>
        <v>18500000</v>
      </c>
      <c r="L20" s="3" t="s">
        <v>32</v>
      </c>
    </row>
    <row r="21" spans="1:12" x14ac:dyDescent="0.25">
      <c r="A21" s="16">
        <v>45689</v>
      </c>
      <c r="B21" s="16">
        <v>45716</v>
      </c>
      <c r="C21" s="16">
        <v>45716</v>
      </c>
      <c r="D21" s="3" t="s">
        <v>29</v>
      </c>
      <c r="E21" s="3">
        <v>860007335</v>
      </c>
      <c r="F21" s="3" t="s">
        <v>53</v>
      </c>
      <c r="G21" s="3">
        <v>666</v>
      </c>
      <c r="H21" s="3">
        <v>666</v>
      </c>
      <c r="I21" s="3">
        <v>666</v>
      </c>
      <c r="J21" s="31">
        <v>0</v>
      </c>
      <c r="K21" s="31">
        <f t="shared" ref="K21" si="3">+G21-I21</f>
        <v>0</v>
      </c>
      <c r="L21" s="3" t="s">
        <v>30</v>
      </c>
    </row>
    <row r="22" spans="1:12" x14ac:dyDescent="0.25">
      <c r="A22" s="35"/>
      <c r="B22" s="35"/>
      <c r="C22" s="36"/>
      <c r="D22" s="37"/>
      <c r="E22" s="37"/>
      <c r="F22" s="37"/>
      <c r="G22" s="32" t="s">
        <v>40</v>
      </c>
      <c r="H22" s="32">
        <f>SUM(H16:H21)</f>
        <v>14667255</v>
      </c>
      <c r="I22" s="38"/>
      <c r="J22" s="39"/>
      <c r="K22" s="40"/>
      <c r="L22" s="41"/>
    </row>
    <row r="23" spans="1:12" x14ac:dyDescent="0.25">
      <c r="A23" s="35"/>
      <c r="B23" s="35"/>
      <c r="C23" s="36"/>
      <c r="D23" s="37"/>
      <c r="E23" s="37"/>
      <c r="F23" s="37"/>
      <c r="G23" s="32" t="s">
        <v>41</v>
      </c>
      <c r="H23" s="32">
        <f>+H10</f>
        <v>164507</v>
      </c>
      <c r="I23" s="38"/>
      <c r="J23" s="39"/>
      <c r="K23" s="40"/>
      <c r="L23" s="41"/>
    </row>
    <row r="24" spans="1:12" x14ac:dyDescent="0.25">
      <c r="A24" s="35"/>
      <c r="B24" s="35"/>
      <c r="C24" s="36"/>
      <c r="D24" s="37"/>
      <c r="E24" s="37"/>
      <c r="F24" s="37"/>
      <c r="G24" s="32" t="s">
        <v>42</v>
      </c>
      <c r="H24" s="32">
        <f>+H22+H23</f>
        <v>14831762</v>
      </c>
      <c r="I24" s="38"/>
      <c r="J24" s="39"/>
      <c r="K24" s="40"/>
      <c r="L24" s="41"/>
    </row>
    <row r="25" spans="1:12" x14ac:dyDescent="0.25">
      <c r="H25" s="43"/>
    </row>
    <row r="26" spans="1:12" x14ac:dyDescent="0.25">
      <c r="A26" s="26"/>
      <c r="B26" s="27"/>
      <c r="C26" s="27"/>
      <c r="D26" s="27"/>
      <c r="E26" s="27" t="s">
        <v>18</v>
      </c>
      <c r="F26" s="27"/>
      <c r="G26" s="27"/>
      <c r="H26" s="27"/>
      <c r="I26" s="27"/>
      <c r="J26" s="27"/>
      <c r="K26" s="27"/>
      <c r="L26" s="28"/>
    </row>
    <row r="27" spans="1:12" x14ac:dyDescent="0.25">
      <c r="A27" s="29"/>
      <c r="B27" s="11"/>
      <c r="C27" s="11"/>
      <c r="D27" s="11"/>
      <c r="E27" s="11" t="s">
        <v>19</v>
      </c>
      <c r="F27" s="11"/>
      <c r="G27" s="11"/>
      <c r="H27" s="11"/>
      <c r="I27" s="11"/>
      <c r="J27" s="11"/>
      <c r="K27" s="11"/>
      <c r="L27" s="30"/>
    </row>
    <row r="28" spans="1:12" x14ac:dyDescent="0.25">
      <c r="A28" s="57" t="s">
        <v>59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9"/>
    </row>
    <row r="29" spans="1:12" x14ac:dyDescent="0.25">
      <c r="A29" s="3" t="s">
        <v>20</v>
      </c>
      <c r="B29" s="3" t="s">
        <v>21</v>
      </c>
      <c r="C29" s="3" t="s">
        <v>22</v>
      </c>
      <c r="D29" s="3" t="s">
        <v>23</v>
      </c>
      <c r="E29" s="3" t="s">
        <v>24</v>
      </c>
      <c r="F29" s="3" t="s">
        <v>25</v>
      </c>
      <c r="G29" s="3" t="s">
        <v>34</v>
      </c>
      <c r="H29" s="3" t="s">
        <v>35</v>
      </c>
      <c r="I29" s="3" t="s">
        <v>36</v>
      </c>
      <c r="J29" s="3" t="s">
        <v>26</v>
      </c>
      <c r="K29" s="3" t="s">
        <v>27</v>
      </c>
      <c r="L29" s="3" t="s">
        <v>28</v>
      </c>
    </row>
    <row r="30" spans="1:12" x14ac:dyDescent="0.25">
      <c r="A30" s="16">
        <v>45717</v>
      </c>
      <c r="B30" s="16">
        <v>45746</v>
      </c>
      <c r="C30" s="17">
        <v>45730</v>
      </c>
      <c r="D30" s="18" t="s">
        <v>31</v>
      </c>
      <c r="E30" s="18">
        <v>830122566</v>
      </c>
      <c r="F30" s="3" t="s">
        <v>37</v>
      </c>
      <c r="G30" s="44">
        <v>165027</v>
      </c>
      <c r="H30" s="44">
        <v>165027</v>
      </c>
      <c r="I30" s="44">
        <v>165027</v>
      </c>
      <c r="J30" s="20">
        <v>100</v>
      </c>
      <c r="K30" s="20">
        <v>0</v>
      </c>
      <c r="L30" s="3" t="s">
        <v>30</v>
      </c>
    </row>
    <row r="31" spans="1:12" x14ac:dyDescent="0.25">
      <c r="A31" s="16">
        <v>45717</v>
      </c>
      <c r="B31" s="16">
        <v>45746</v>
      </c>
      <c r="C31" s="17">
        <v>45730</v>
      </c>
      <c r="D31" s="45" t="s">
        <v>61</v>
      </c>
      <c r="E31" s="45">
        <v>111221843</v>
      </c>
      <c r="F31" s="45" t="s">
        <v>60</v>
      </c>
      <c r="G31" s="44">
        <v>14998500</v>
      </c>
      <c r="H31" s="44">
        <v>14998500</v>
      </c>
      <c r="I31" s="44">
        <v>14998500</v>
      </c>
      <c r="J31" s="20">
        <v>100</v>
      </c>
      <c r="K31" s="31">
        <f>+G31-I31</f>
        <v>0</v>
      </c>
      <c r="L31" s="3" t="s">
        <v>30</v>
      </c>
    </row>
    <row r="32" spans="1:12" x14ac:dyDescent="0.25">
      <c r="A32" s="16">
        <v>45677</v>
      </c>
      <c r="B32" s="16">
        <v>46007</v>
      </c>
      <c r="C32" s="17">
        <v>111489</v>
      </c>
      <c r="D32" s="18" t="s">
        <v>33</v>
      </c>
      <c r="E32" s="18">
        <v>30731878</v>
      </c>
      <c r="F32" s="3" t="s">
        <v>38</v>
      </c>
      <c r="G32" s="19">
        <v>22200000</v>
      </c>
      <c r="H32" s="20">
        <v>1850000</v>
      </c>
      <c r="I32" s="20">
        <f>+H32+I20</f>
        <v>5550000</v>
      </c>
      <c r="J32" s="31">
        <v>0</v>
      </c>
      <c r="K32" s="31">
        <f>+G32-I32</f>
        <v>16650000</v>
      </c>
      <c r="L32" s="3" t="s">
        <v>32</v>
      </c>
    </row>
    <row r="33" spans="1:12" x14ac:dyDescent="0.25">
      <c r="A33" s="16">
        <v>45717</v>
      </c>
      <c r="B33" s="16">
        <v>45809</v>
      </c>
      <c r="C33" s="17"/>
      <c r="D33" s="18" t="s">
        <v>63</v>
      </c>
      <c r="E33" s="18"/>
      <c r="F33" s="3" t="s">
        <v>58</v>
      </c>
      <c r="G33" s="19">
        <v>5600000</v>
      </c>
      <c r="H33" s="20"/>
      <c r="I33" s="20"/>
      <c r="J33" s="31"/>
      <c r="K33" s="31">
        <f>+G33-I33</f>
        <v>5600000</v>
      </c>
      <c r="L33" s="3" t="s">
        <v>32</v>
      </c>
    </row>
    <row r="34" spans="1:12" x14ac:dyDescent="0.25">
      <c r="A34" s="35"/>
      <c r="B34" s="35"/>
      <c r="C34" s="36"/>
      <c r="D34" s="37"/>
      <c r="E34" s="37"/>
      <c r="F34" s="37"/>
      <c r="G34" s="32" t="s">
        <v>40</v>
      </c>
      <c r="H34" s="32">
        <f>SUM(H30:H33)</f>
        <v>17013527</v>
      </c>
      <c r="I34" s="38"/>
      <c r="J34" s="39"/>
      <c r="K34" s="40">
        <f>SUM(K30:K33)</f>
        <v>22250000</v>
      </c>
      <c r="L34" s="41"/>
    </row>
    <row r="35" spans="1:12" x14ac:dyDescent="0.25">
      <c r="A35" s="35"/>
      <c r="B35" s="35"/>
      <c r="C35" s="36"/>
      <c r="D35" s="37"/>
      <c r="E35" s="37"/>
      <c r="F35" s="37"/>
      <c r="G35" s="32" t="s">
        <v>41</v>
      </c>
      <c r="H35" s="32">
        <f>+H24</f>
        <v>14831762</v>
      </c>
      <c r="I35" s="38"/>
      <c r="J35" s="39"/>
      <c r="K35" s="40"/>
      <c r="L35" s="41"/>
    </row>
    <row r="36" spans="1:12" x14ac:dyDescent="0.25">
      <c r="A36" s="35"/>
      <c r="B36" s="35"/>
      <c r="C36" s="36"/>
      <c r="D36" s="37"/>
      <c r="E36" s="37"/>
      <c r="F36" s="37"/>
      <c r="G36" s="32" t="s">
        <v>42</v>
      </c>
      <c r="H36" s="32">
        <f>+H34+H35</f>
        <v>31845289</v>
      </c>
      <c r="I36" s="38"/>
      <c r="J36" s="39"/>
      <c r="K36" s="40"/>
      <c r="L36" s="41"/>
    </row>
    <row r="38" spans="1:12" x14ac:dyDescent="0.25">
      <c r="A38" s="26"/>
      <c r="B38" s="27"/>
      <c r="C38" s="27"/>
      <c r="D38" s="27"/>
      <c r="E38" s="27" t="s">
        <v>18</v>
      </c>
      <c r="F38" s="27"/>
      <c r="G38" s="27"/>
      <c r="H38" s="27"/>
      <c r="I38" s="27"/>
      <c r="J38" s="27"/>
      <c r="K38" s="27"/>
      <c r="L38" s="28"/>
    </row>
    <row r="39" spans="1:12" x14ac:dyDescent="0.25">
      <c r="A39" s="29"/>
      <c r="B39" s="11"/>
      <c r="C39" s="11"/>
      <c r="D39" s="11"/>
      <c r="E39" s="11" t="s">
        <v>19</v>
      </c>
      <c r="F39" s="11"/>
      <c r="G39" s="11"/>
      <c r="H39" s="11"/>
      <c r="I39" s="11"/>
      <c r="J39" s="11"/>
      <c r="K39" s="11"/>
      <c r="L39" s="30"/>
    </row>
    <row r="40" spans="1:12" x14ac:dyDescent="0.25">
      <c r="A40" s="57" t="s">
        <v>72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9"/>
    </row>
    <row r="41" spans="1:12" x14ac:dyDescent="0.25">
      <c r="A41" s="3" t="s">
        <v>20</v>
      </c>
      <c r="B41" s="3" t="s">
        <v>21</v>
      </c>
      <c r="C41" s="3" t="s">
        <v>22</v>
      </c>
      <c r="D41" s="3" t="s">
        <v>23</v>
      </c>
      <c r="E41" s="3" t="s">
        <v>24</v>
      </c>
      <c r="F41" s="3" t="s">
        <v>25</v>
      </c>
      <c r="G41" s="3" t="s">
        <v>34</v>
      </c>
      <c r="H41" s="3" t="s">
        <v>35</v>
      </c>
      <c r="I41" s="3" t="s">
        <v>36</v>
      </c>
      <c r="J41" s="3" t="s">
        <v>26</v>
      </c>
      <c r="K41" s="3" t="s">
        <v>27</v>
      </c>
      <c r="L41" s="3" t="s">
        <v>28</v>
      </c>
    </row>
    <row r="42" spans="1:12" x14ac:dyDescent="0.25">
      <c r="A42" s="16">
        <v>45717</v>
      </c>
      <c r="B42" s="16">
        <v>45807</v>
      </c>
      <c r="C42" s="51">
        <v>45750</v>
      </c>
      <c r="D42" s="45" t="s">
        <v>75</v>
      </c>
      <c r="E42" s="45">
        <v>16251080</v>
      </c>
      <c r="F42" s="3" t="s">
        <v>37</v>
      </c>
      <c r="G42" s="44">
        <f>4024980+G59</f>
        <v>5599980</v>
      </c>
      <c r="H42" s="44">
        <v>4024980</v>
      </c>
      <c r="I42" s="44">
        <v>4024980</v>
      </c>
      <c r="J42" s="20">
        <f>+I42/G42*100</f>
        <v>71.874899553212686</v>
      </c>
      <c r="K42" s="20">
        <f>+G42-I42</f>
        <v>1575000</v>
      </c>
      <c r="L42" s="3" t="s">
        <v>32</v>
      </c>
    </row>
    <row r="43" spans="1:12" x14ac:dyDescent="0.25">
      <c r="A43" s="16">
        <v>45748</v>
      </c>
      <c r="B43" s="16">
        <v>45777</v>
      </c>
      <c r="C43" s="51">
        <v>45752</v>
      </c>
      <c r="D43" s="45" t="s">
        <v>31</v>
      </c>
      <c r="E43" s="45">
        <v>830122566</v>
      </c>
      <c r="F43" s="45" t="s">
        <v>60</v>
      </c>
      <c r="G43" s="44">
        <v>163290</v>
      </c>
      <c r="H43" s="44">
        <v>163290</v>
      </c>
      <c r="I43" s="44">
        <v>163290</v>
      </c>
      <c r="J43" s="20">
        <f t="shared" ref="J43:J46" si="4">+I43/G43*100</f>
        <v>100</v>
      </c>
      <c r="K43" s="20">
        <f t="shared" ref="K43:K46" si="5">+G43-I43</f>
        <v>0</v>
      </c>
      <c r="L43" s="3" t="s">
        <v>30</v>
      </c>
    </row>
    <row r="44" spans="1:12" x14ac:dyDescent="0.25">
      <c r="A44" s="16">
        <v>45677</v>
      </c>
      <c r="B44" s="16">
        <v>46007</v>
      </c>
      <c r="C44" s="51">
        <v>45777</v>
      </c>
      <c r="D44" s="45" t="s">
        <v>33</v>
      </c>
      <c r="E44" s="45">
        <v>30731878</v>
      </c>
      <c r="F44" s="3" t="s">
        <v>38</v>
      </c>
      <c r="G44" s="19">
        <v>22200000</v>
      </c>
      <c r="H44" s="44">
        <v>1850000</v>
      </c>
      <c r="I44" s="44">
        <f>+H44+I32</f>
        <v>7400000</v>
      </c>
      <c r="J44" s="20">
        <f t="shared" si="4"/>
        <v>33.333333333333329</v>
      </c>
      <c r="K44" s="20">
        <f t="shared" si="5"/>
        <v>14800000</v>
      </c>
      <c r="L44" s="3" t="s">
        <v>32</v>
      </c>
    </row>
    <row r="45" spans="1:12" x14ac:dyDescent="0.25">
      <c r="A45" s="16">
        <v>45748</v>
      </c>
      <c r="B45" s="16">
        <v>45748</v>
      </c>
      <c r="C45" s="51">
        <v>45777</v>
      </c>
      <c r="D45" s="45" t="s">
        <v>77</v>
      </c>
      <c r="E45" s="45">
        <v>901147388</v>
      </c>
      <c r="F45" s="3" t="s">
        <v>58</v>
      </c>
      <c r="G45" s="44">
        <f>3450500*2</f>
        <v>6901000</v>
      </c>
      <c r="H45" s="44">
        <v>3450500</v>
      </c>
      <c r="I45" s="44">
        <v>3450500</v>
      </c>
      <c r="J45" s="20">
        <f t="shared" si="4"/>
        <v>50</v>
      </c>
      <c r="K45" s="20">
        <f t="shared" si="5"/>
        <v>3450500</v>
      </c>
      <c r="L45" s="3" t="s">
        <v>32</v>
      </c>
    </row>
    <row r="46" spans="1:12" x14ac:dyDescent="0.25">
      <c r="A46" s="16">
        <v>45748</v>
      </c>
      <c r="B46" s="16">
        <v>45748</v>
      </c>
      <c r="C46" s="51">
        <v>45777</v>
      </c>
      <c r="D46" s="45" t="s">
        <v>29</v>
      </c>
      <c r="E46" s="45">
        <v>860007335</v>
      </c>
      <c r="F46" s="45" t="s">
        <v>62</v>
      </c>
      <c r="G46" s="44">
        <v>653</v>
      </c>
      <c r="H46" s="44">
        <v>653</v>
      </c>
      <c r="I46" s="44">
        <v>653</v>
      </c>
      <c r="J46" s="20">
        <f t="shared" si="4"/>
        <v>100</v>
      </c>
      <c r="K46" s="20">
        <f t="shared" si="5"/>
        <v>0</v>
      </c>
      <c r="L46" s="3" t="s">
        <v>30</v>
      </c>
    </row>
    <row r="47" spans="1:12" x14ac:dyDescent="0.25">
      <c r="A47" s="35"/>
      <c r="B47" s="35"/>
      <c r="C47" s="36"/>
      <c r="F47" s="37"/>
      <c r="G47" s="50" t="s">
        <v>40</v>
      </c>
      <c r="H47" s="50">
        <f>SUM(H42:H46)</f>
        <v>9489423</v>
      </c>
      <c r="I47" s="38"/>
      <c r="J47" s="39"/>
      <c r="K47" s="40">
        <f>SUM(K42:K46)</f>
        <v>19825500</v>
      </c>
      <c r="L47" s="41"/>
    </row>
    <row r="48" spans="1:12" x14ac:dyDescent="0.25">
      <c r="A48" s="35"/>
      <c r="B48" s="35"/>
      <c r="C48" s="36"/>
      <c r="D48" s="37"/>
      <c r="E48" s="37"/>
      <c r="F48" s="37"/>
      <c r="G48" s="32" t="s">
        <v>41</v>
      </c>
      <c r="H48" s="32">
        <f>+H36</f>
        <v>31845289</v>
      </c>
      <c r="I48" s="38"/>
      <c r="J48" s="39"/>
      <c r="K48" s="40"/>
      <c r="L48" s="41"/>
    </row>
    <row r="49" spans="1:12" x14ac:dyDescent="0.25">
      <c r="A49" s="35"/>
      <c r="B49" s="35"/>
      <c r="C49" s="36"/>
      <c r="D49" s="37"/>
      <c r="E49" s="37"/>
      <c r="F49" s="37"/>
      <c r="G49" s="32" t="s">
        <v>42</v>
      </c>
      <c r="H49" s="32">
        <f>+H47+H48</f>
        <v>41334712</v>
      </c>
      <c r="I49" s="38"/>
      <c r="J49" s="39"/>
      <c r="K49" s="40"/>
      <c r="L49" s="41"/>
    </row>
    <row r="51" spans="1:12" x14ac:dyDescent="0.25">
      <c r="A51" s="26"/>
      <c r="B51" s="27"/>
      <c r="C51" s="27"/>
      <c r="D51" s="27"/>
      <c r="E51" s="27" t="s">
        <v>18</v>
      </c>
      <c r="F51" s="27"/>
      <c r="G51" s="27"/>
      <c r="H51" s="27"/>
      <c r="I51" s="27"/>
      <c r="J51" s="27"/>
      <c r="K51" s="27"/>
      <c r="L51" s="28"/>
    </row>
    <row r="52" spans="1:12" x14ac:dyDescent="0.25">
      <c r="A52" s="29"/>
      <c r="B52" s="11"/>
      <c r="C52" s="11"/>
      <c r="D52" s="11"/>
      <c r="E52" s="11" t="s">
        <v>19</v>
      </c>
      <c r="F52" s="11"/>
      <c r="G52" s="11"/>
      <c r="H52" s="11"/>
      <c r="I52" s="11"/>
      <c r="J52" s="11"/>
      <c r="K52" s="11"/>
      <c r="L52" s="30"/>
    </row>
    <row r="53" spans="1:12" x14ac:dyDescent="0.25">
      <c r="A53" s="57" t="s">
        <v>73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9"/>
    </row>
    <row r="54" spans="1:12" x14ac:dyDescent="0.25">
      <c r="A54" s="3" t="s">
        <v>20</v>
      </c>
      <c r="B54" s="3" t="s">
        <v>21</v>
      </c>
      <c r="C54" s="3" t="s">
        <v>22</v>
      </c>
      <c r="D54" s="3" t="s">
        <v>23</v>
      </c>
      <c r="E54" s="3" t="s">
        <v>24</v>
      </c>
      <c r="F54" s="3" t="s">
        <v>25</v>
      </c>
      <c r="G54" s="3" t="s">
        <v>34</v>
      </c>
      <c r="H54" s="3" t="s">
        <v>35</v>
      </c>
      <c r="I54" s="3" t="s">
        <v>36</v>
      </c>
      <c r="J54" s="3" t="s">
        <v>26</v>
      </c>
      <c r="K54" s="3" t="s">
        <v>27</v>
      </c>
      <c r="L54" s="3" t="s">
        <v>28</v>
      </c>
    </row>
    <row r="55" spans="1:12" x14ac:dyDescent="0.25">
      <c r="A55" s="16">
        <v>45748</v>
      </c>
      <c r="B55" s="16">
        <v>45807</v>
      </c>
      <c r="C55" s="51">
        <v>45785</v>
      </c>
      <c r="D55" s="45" t="s">
        <v>79</v>
      </c>
      <c r="E55" s="45">
        <v>860024301</v>
      </c>
      <c r="F55" s="45" t="s">
        <v>78</v>
      </c>
      <c r="G55" s="44">
        <v>7752000</v>
      </c>
      <c r="H55" s="44">
        <v>7684000</v>
      </c>
      <c r="I55" s="44">
        <f>+H55</f>
        <v>7684000</v>
      </c>
      <c r="J55" s="20">
        <f>+I55/G55*100</f>
        <v>99.122807017543863</v>
      </c>
      <c r="K55" s="20">
        <f>+G55-I55</f>
        <v>68000</v>
      </c>
      <c r="L55" s="3" t="s">
        <v>30</v>
      </c>
    </row>
    <row r="56" spans="1:12" x14ac:dyDescent="0.25">
      <c r="A56" s="16">
        <v>45782</v>
      </c>
      <c r="B56" s="16">
        <v>45807</v>
      </c>
      <c r="C56" s="51">
        <v>45791</v>
      </c>
      <c r="D56" s="45" t="s">
        <v>31</v>
      </c>
      <c r="E56" s="45">
        <v>830122566</v>
      </c>
      <c r="F56" s="45" t="s">
        <v>37</v>
      </c>
      <c r="G56" s="44">
        <v>163527</v>
      </c>
      <c r="H56" s="44">
        <v>163527</v>
      </c>
      <c r="I56" s="44">
        <v>163527</v>
      </c>
      <c r="J56" s="20">
        <f t="shared" ref="J56:J58" si="6">+I56/G56*100</f>
        <v>100</v>
      </c>
      <c r="K56" s="31">
        <f>+G56-I56</f>
        <v>0</v>
      </c>
      <c r="L56" s="3" t="s">
        <v>30</v>
      </c>
    </row>
    <row r="57" spans="1:12" x14ac:dyDescent="0.25">
      <c r="A57" s="16">
        <v>45782</v>
      </c>
      <c r="B57" s="16">
        <v>45807</v>
      </c>
      <c r="C57" s="51">
        <v>45804</v>
      </c>
      <c r="D57" s="45" t="s">
        <v>80</v>
      </c>
      <c r="E57" s="45">
        <v>8110256151</v>
      </c>
      <c r="F57" s="45" t="s">
        <v>76</v>
      </c>
      <c r="G57" s="44">
        <v>2200000</v>
      </c>
      <c r="H57" s="44">
        <v>2200000</v>
      </c>
      <c r="I57" s="44">
        <v>2200000</v>
      </c>
      <c r="J57" s="20">
        <f t="shared" si="6"/>
        <v>100</v>
      </c>
      <c r="K57" s="31">
        <f>+G57-I57</f>
        <v>0</v>
      </c>
      <c r="L57" s="3" t="s">
        <v>32</v>
      </c>
    </row>
    <row r="58" spans="1:12" x14ac:dyDescent="0.25">
      <c r="A58" s="16">
        <v>45677</v>
      </c>
      <c r="B58" s="16">
        <v>46007</v>
      </c>
      <c r="C58" s="51">
        <v>45804</v>
      </c>
      <c r="D58" s="45" t="s">
        <v>33</v>
      </c>
      <c r="E58" s="45">
        <v>30731878</v>
      </c>
      <c r="F58" s="45" t="s">
        <v>38</v>
      </c>
      <c r="G58" s="19">
        <v>22200000</v>
      </c>
      <c r="H58" s="44">
        <v>1850000</v>
      </c>
      <c r="I58" s="44">
        <f>+H58+I44</f>
        <v>9250000</v>
      </c>
      <c r="J58" s="20">
        <f t="shared" si="6"/>
        <v>41.666666666666671</v>
      </c>
      <c r="K58" s="31">
        <f>+G58-I58</f>
        <v>12950000</v>
      </c>
      <c r="L58" s="3" t="s">
        <v>32</v>
      </c>
    </row>
    <row r="59" spans="1:12" x14ac:dyDescent="0.25">
      <c r="A59" s="16">
        <v>45717</v>
      </c>
      <c r="B59" s="16">
        <v>45807</v>
      </c>
      <c r="C59" s="51">
        <v>45807</v>
      </c>
      <c r="D59" s="45" t="s">
        <v>75</v>
      </c>
      <c r="E59" s="45">
        <v>16251080</v>
      </c>
      <c r="F59" s="45" t="s">
        <v>74</v>
      </c>
      <c r="G59" s="44">
        <v>1575000</v>
      </c>
      <c r="H59" s="44">
        <v>1575000</v>
      </c>
      <c r="I59" s="44">
        <v>1575000</v>
      </c>
      <c r="J59" s="20">
        <v>100</v>
      </c>
      <c r="K59" s="31"/>
      <c r="L59" s="3" t="s">
        <v>30</v>
      </c>
    </row>
    <row r="60" spans="1:12" x14ac:dyDescent="0.25">
      <c r="A60" s="35"/>
      <c r="B60" s="35"/>
      <c r="C60" s="36"/>
      <c r="D60" s="37"/>
      <c r="E60" s="37"/>
      <c r="F60" s="37"/>
      <c r="G60" s="50" t="s">
        <v>40</v>
      </c>
      <c r="H60" s="50">
        <f>SUM(H55:H59)</f>
        <v>13472527</v>
      </c>
      <c r="I60" s="38"/>
      <c r="J60" s="39"/>
      <c r="K60" s="40">
        <f>SUM(K55:K58)+K45</f>
        <v>16468500</v>
      </c>
      <c r="L60" s="41"/>
    </row>
    <row r="61" spans="1:12" x14ac:dyDescent="0.25">
      <c r="A61" s="35"/>
      <c r="B61" s="35"/>
      <c r="C61" s="36"/>
      <c r="D61" s="37"/>
      <c r="E61" s="37"/>
      <c r="F61" s="37"/>
      <c r="G61" s="32" t="s">
        <v>41</v>
      </c>
      <c r="H61" s="32">
        <f>+H49</f>
        <v>41334712</v>
      </c>
      <c r="I61" s="38"/>
      <c r="J61" s="39"/>
      <c r="K61" s="40"/>
      <c r="L61" s="41"/>
    </row>
    <row r="62" spans="1:12" x14ac:dyDescent="0.25">
      <c r="A62" s="35"/>
      <c r="B62" s="35"/>
      <c r="C62" s="36"/>
      <c r="D62" s="37"/>
      <c r="E62" s="37"/>
      <c r="F62" s="37"/>
      <c r="G62" s="32" t="s">
        <v>42</v>
      </c>
      <c r="H62" s="32">
        <f>+H60+H61</f>
        <v>54807239</v>
      </c>
      <c r="I62" s="38"/>
      <c r="J62" s="39"/>
      <c r="K62" s="40"/>
      <c r="L62" s="41"/>
    </row>
    <row r="64" spans="1:12" x14ac:dyDescent="0.25">
      <c r="A64" s="26"/>
      <c r="B64" s="27"/>
      <c r="C64" s="27"/>
      <c r="D64" s="27"/>
      <c r="E64" s="27" t="s">
        <v>18</v>
      </c>
      <c r="F64" s="27"/>
      <c r="G64" s="27"/>
      <c r="H64" s="27"/>
      <c r="I64" s="27"/>
      <c r="J64" s="27"/>
      <c r="K64" s="27"/>
      <c r="L64" s="28"/>
    </row>
    <row r="65" spans="1:12" x14ac:dyDescent="0.25">
      <c r="A65" s="29"/>
      <c r="B65" s="11"/>
      <c r="C65" s="11"/>
      <c r="D65" s="11"/>
      <c r="E65" s="11" t="s">
        <v>19</v>
      </c>
      <c r="F65" s="11"/>
      <c r="G65" s="11"/>
      <c r="H65" s="11"/>
      <c r="I65" s="11"/>
      <c r="J65" s="11"/>
      <c r="K65" s="11"/>
      <c r="L65" s="30"/>
    </row>
    <row r="66" spans="1:12" x14ac:dyDescent="0.25">
      <c r="A66" s="57" t="s">
        <v>85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9"/>
    </row>
    <row r="67" spans="1:12" x14ac:dyDescent="0.25">
      <c r="A67" s="3" t="s">
        <v>20</v>
      </c>
      <c r="B67" s="3" t="s">
        <v>21</v>
      </c>
      <c r="C67" s="3" t="s">
        <v>22</v>
      </c>
      <c r="D67" s="3" t="s">
        <v>23</v>
      </c>
      <c r="E67" s="3" t="s">
        <v>24</v>
      </c>
      <c r="F67" s="3" t="s">
        <v>25</v>
      </c>
      <c r="G67" s="3" t="s">
        <v>34</v>
      </c>
      <c r="H67" s="3" t="s">
        <v>35</v>
      </c>
      <c r="I67" s="3" t="s">
        <v>36</v>
      </c>
      <c r="J67" s="3" t="s">
        <v>26</v>
      </c>
      <c r="K67" s="3" t="s">
        <v>27</v>
      </c>
      <c r="L67" s="3" t="s">
        <v>28</v>
      </c>
    </row>
    <row r="68" spans="1:12" x14ac:dyDescent="0.25">
      <c r="A68" s="16">
        <v>45778</v>
      </c>
      <c r="B68" s="16">
        <v>45838</v>
      </c>
      <c r="C68" s="51">
        <v>45812</v>
      </c>
      <c r="D68" s="45" t="s">
        <v>79</v>
      </c>
      <c r="E68" s="45">
        <v>860024301</v>
      </c>
      <c r="F68" s="45" t="s">
        <v>78</v>
      </c>
      <c r="G68" s="44">
        <v>7752000</v>
      </c>
      <c r="H68" s="52">
        <v>68000</v>
      </c>
      <c r="I68" s="44">
        <f>+H68+I55</f>
        <v>7752000</v>
      </c>
      <c r="J68" s="20">
        <f>+I68/G68*100</f>
        <v>100</v>
      </c>
      <c r="K68" s="20">
        <f>+G68-I68</f>
        <v>0</v>
      </c>
      <c r="L68" s="3" t="s">
        <v>30</v>
      </c>
    </row>
    <row r="69" spans="1:12" x14ac:dyDescent="0.25">
      <c r="A69" s="16">
        <v>45809</v>
      </c>
      <c r="B69" s="16">
        <v>45838</v>
      </c>
      <c r="C69" s="51">
        <v>45819</v>
      </c>
      <c r="D69" s="45" t="s">
        <v>31</v>
      </c>
      <c r="E69" s="45">
        <v>830122566</v>
      </c>
      <c r="F69" s="45" t="s">
        <v>37</v>
      </c>
      <c r="G69" s="44">
        <v>177481</v>
      </c>
      <c r="H69" s="52">
        <v>177481</v>
      </c>
      <c r="I69" s="44">
        <v>177481</v>
      </c>
      <c r="J69" s="20">
        <f t="shared" ref="J69:J71" si="7">+I69/G69*100</f>
        <v>100</v>
      </c>
      <c r="K69" s="31">
        <f>+G69-I69</f>
        <v>0</v>
      </c>
      <c r="L69" s="3" t="s">
        <v>30</v>
      </c>
    </row>
    <row r="70" spans="1:12" x14ac:dyDescent="0.25">
      <c r="A70" s="16">
        <v>45782</v>
      </c>
      <c r="B70" s="16">
        <v>45807</v>
      </c>
      <c r="C70" s="51">
        <v>45835</v>
      </c>
      <c r="D70" s="45" t="s">
        <v>77</v>
      </c>
      <c r="E70" s="45">
        <v>901147388</v>
      </c>
      <c r="F70" s="45" t="s">
        <v>76</v>
      </c>
      <c r="G70" s="44">
        <f>3450500*2</f>
        <v>6901000</v>
      </c>
      <c r="H70" s="44">
        <v>1725250</v>
      </c>
      <c r="I70" s="44">
        <f>+H70+I45</f>
        <v>5175750</v>
      </c>
      <c r="J70" s="20">
        <f t="shared" si="7"/>
        <v>75</v>
      </c>
      <c r="K70" s="31">
        <f>+G70-I70</f>
        <v>1725250</v>
      </c>
      <c r="L70" s="3" t="s">
        <v>32</v>
      </c>
    </row>
    <row r="71" spans="1:12" x14ac:dyDescent="0.25">
      <c r="A71" s="16">
        <v>45677</v>
      </c>
      <c r="B71" s="16">
        <v>46007</v>
      </c>
      <c r="C71" s="51">
        <v>45835</v>
      </c>
      <c r="D71" s="45" t="s">
        <v>33</v>
      </c>
      <c r="E71" s="45">
        <v>30731878</v>
      </c>
      <c r="F71" s="45" t="s">
        <v>38</v>
      </c>
      <c r="G71" s="19">
        <v>22200000</v>
      </c>
      <c r="H71" s="44">
        <v>1850000</v>
      </c>
      <c r="I71" s="44">
        <f>+H71+I58</f>
        <v>11100000</v>
      </c>
      <c r="J71" s="20">
        <f t="shared" si="7"/>
        <v>50</v>
      </c>
      <c r="K71" s="31">
        <f>+G71-I71</f>
        <v>11100000</v>
      </c>
      <c r="L71" s="3" t="s">
        <v>32</v>
      </c>
    </row>
    <row r="72" spans="1:12" x14ac:dyDescent="0.25">
      <c r="A72" s="16">
        <v>45809</v>
      </c>
      <c r="B72" s="16">
        <v>45838</v>
      </c>
      <c r="C72" s="16">
        <v>45828</v>
      </c>
      <c r="D72" s="45" t="s">
        <v>87</v>
      </c>
      <c r="E72" s="45">
        <v>860524654</v>
      </c>
      <c r="F72" s="45" t="s">
        <v>86</v>
      </c>
      <c r="G72" s="44">
        <v>8131410</v>
      </c>
      <c r="H72" s="44">
        <v>8131410</v>
      </c>
      <c r="I72" s="44">
        <v>8131410</v>
      </c>
      <c r="J72" s="20"/>
      <c r="K72" s="31"/>
      <c r="L72" s="3"/>
    </row>
    <row r="73" spans="1:12" x14ac:dyDescent="0.25">
      <c r="A73" s="16">
        <v>45809</v>
      </c>
      <c r="B73" s="16">
        <v>45838</v>
      </c>
      <c r="C73" s="16">
        <v>45838</v>
      </c>
      <c r="D73" s="18" t="s">
        <v>29</v>
      </c>
      <c r="E73" s="18">
        <v>860007335</v>
      </c>
      <c r="F73" s="45"/>
      <c r="G73" s="19">
        <f>31390+982</f>
        <v>32372</v>
      </c>
      <c r="H73" s="19">
        <f t="shared" ref="H73:I73" si="8">31390+982</f>
        <v>32372</v>
      </c>
      <c r="I73" s="19">
        <f t="shared" si="8"/>
        <v>32372</v>
      </c>
      <c r="J73" s="20"/>
      <c r="K73" s="31"/>
      <c r="L73" s="3"/>
    </row>
    <row r="74" spans="1:12" x14ac:dyDescent="0.25">
      <c r="A74" s="35"/>
      <c r="B74" s="35"/>
      <c r="C74" s="36"/>
      <c r="D74" s="37"/>
      <c r="E74" s="37"/>
      <c r="F74" s="37"/>
      <c r="G74" s="50" t="s">
        <v>40</v>
      </c>
      <c r="H74" s="50">
        <f>SUM(H68:H73)</f>
        <v>11984513</v>
      </c>
      <c r="I74" s="38"/>
      <c r="J74" s="39"/>
      <c r="K74" s="40">
        <f>+K71+K70</f>
        <v>12825250</v>
      </c>
      <c r="L74" s="41"/>
    </row>
    <row r="75" spans="1:12" x14ac:dyDescent="0.25">
      <c r="A75" s="35"/>
      <c r="B75" s="35"/>
      <c r="C75" s="36"/>
      <c r="D75" s="37"/>
      <c r="E75" s="37"/>
      <c r="F75" s="37"/>
      <c r="G75" s="32" t="s">
        <v>41</v>
      </c>
      <c r="H75" s="32">
        <f>+H62</f>
        <v>54807239</v>
      </c>
      <c r="I75" s="38"/>
      <c r="J75" s="39"/>
      <c r="K75" s="40"/>
      <c r="L75" s="41"/>
    </row>
    <row r="76" spans="1:12" x14ac:dyDescent="0.25">
      <c r="A76" s="35"/>
      <c r="B76" s="35"/>
      <c r="C76" s="36"/>
      <c r="D76" s="37"/>
      <c r="E76" s="37"/>
      <c r="F76" s="37"/>
      <c r="G76" s="32" t="s">
        <v>42</v>
      </c>
      <c r="H76" s="32">
        <f>+H74+H75</f>
        <v>66791752</v>
      </c>
      <c r="I76" s="38">
        <f>66791752-H76</f>
        <v>0</v>
      </c>
      <c r="J76" s="39"/>
      <c r="K76" s="40"/>
      <c r="L76" s="41"/>
    </row>
    <row r="77" spans="1:12" x14ac:dyDescent="0.25">
      <c r="A77" s="49"/>
      <c r="B77" s="48"/>
      <c r="C77" s="48"/>
      <c r="D77" s="48"/>
      <c r="E77" s="48"/>
      <c r="F77" s="48"/>
      <c r="G77" s="48"/>
      <c r="H77" s="48"/>
      <c r="I77" s="47"/>
      <c r="J77" s="48"/>
      <c r="K77" s="48"/>
    </row>
    <row r="78" spans="1:12" x14ac:dyDescent="0.25">
      <c r="A78" s="26"/>
      <c r="B78" s="27"/>
      <c r="C78" s="27"/>
      <c r="D78" s="27"/>
      <c r="E78" s="27" t="s">
        <v>18</v>
      </c>
      <c r="F78" s="27"/>
      <c r="G78" s="27"/>
      <c r="H78" s="27"/>
      <c r="I78" s="27"/>
      <c r="J78" s="27"/>
      <c r="K78" s="27"/>
      <c r="L78" s="28"/>
    </row>
    <row r="79" spans="1:12" x14ac:dyDescent="0.25">
      <c r="A79" s="29"/>
      <c r="B79" s="11"/>
      <c r="C79" s="11"/>
      <c r="D79" s="11"/>
      <c r="E79" s="11" t="s">
        <v>19</v>
      </c>
      <c r="F79" s="11"/>
      <c r="G79" s="11"/>
      <c r="H79" s="11"/>
      <c r="I79" s="11"/>
      <c r="J79" s="11"/>
      <c r="K79" s="11"/>
      <c r="L79" s="30"/>
    </row>
    <row r="80" spans="1:12" x14ac:dyDescent="0.25">
      <c r="A80" s="57" t="s">
        <v>95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9"/>
    </row>
    <row r="81" spans="1:12" x14ac:dyDescent="0.25">
      <c r="A81" s="3" t="s">
        <v>20</v>
      </c>
      <c r="B81" s="3" t="s">
        <v>21</v>
      </c>
      <c r="C81" s="3" t="s">
        <v>22</v>
      </c>
      <c r="D81" s="3" t="s">
        <v>23</v>
      </c>
      <c r="E81" s="3" t="s">
        <v>24</v>
      </c>
      <c r="F81" s="3" t="s">
        <v>25</v>
      </c>
      <c r="G81" s="3" t="s">
        <v>34</v>
      </c>
      <c r="H81" s="3" t="s">
        <v>35</v>
      </c>
      <c r="I81" s="3" t="s">
        <v>36</v>
      </c>
      <c r="J81" s="3" t="s">
        <v>26</v>
      </c>
      <c r="K81" s="3" t="s">
        <v>27</v>
      </c>
      <c r="L81" s="3" t="s">
        <v>28</v>
      </c>
    </row>
    <row r="82" spans="1:12" x14ac:dyDescent="0.25">
      <c r="A82" s="16">
        <v>45839</v>
      </c>
      <c r="B82" s="16">
        <v>45868</v>
      </c>
      <c r="C82" s="51">
        <v>45868</v>
      </c>
      <c r="D82" s="45" t="s">
        <v>31</v>
      </c>
      <c r="E82" s="45">
        <v>830122566</v>
      </c>
      <c r="F82" s="45" t="s">
        <v>37</v>
      </c>
      <c r="G82" s="52">
        <v>177202</v>
      </c>
      <c r="H82" s="52">
        <v>177202</v>
      </c>
      <c r="I82" s="52">
        <v>177202</v>
      </c>
      <c r="J82" s="20">
        <f t="shared" ref="J82:J84" si="9">+I82/G82*100</f>
        <v>100</v>
      </c>
      <c r="K82" s="31">
        <f>+G82-I82</f>
        <v>0</v>
      </c>
      <c r="L82" s="3" t="s">
        <v>30</v>
      </c>
    </row>
    <row r="83" spans="1:12" x14ac:dyDescent="0.25">
      <c r="A83" s="16">
        <v>45839</v>
      </c>
      <c r="B83" s="16">
        <v>45868</v>
      </c>
      <c r="C83" s="51">
        <v>45868</v>
      </c>
      <c r="D83" s="53" t="s">
        <v>93</v>
      </c>
      <c r="E83" s="53">
        <v>890929264</v>
      </c>
      <c r="F83" s="53" t="s">
        <v>92</v>
      </c>
      <c r="G83" s="52">
        <v>197886</v>
      </c>
      <c r="H83" s="52">
        <v>197886</v>
      </c>
      <c r="I83" s="52">
        <v>197886</v>
      </c>
      <c r="J83" s="20"/>
      <c r="K83" s="31"/>
      <c r="L83" s="3" t="s">
        <v>30</v>
      </c>
    </row>
    <row r="84" spans="1:12" x14ac:dyDescent="0.25">
      <c r="A84" s="16">
        <v>45677</v>
      </c>
      <c r="B84" s="16">
        <v>46007</v>
      </c>
      <c r="C84" s="51">
        <v>45869</v>
      </c>
      <c r="D84" s="45" t="s">
        <v>33</v>
      </c>
      <c r="E84" s="45">
        <v>30731878</v>
      </c>
      <c r="F84" s="45" t="s">
        <v>38</v>
      </c>
      <c r="G84" s="19">
        <v>22200000</v>
      </c>
      <c r="H84" s="44">
        <v>1850000</v>
      </c>
      <c r="I84" s="44">
        <f>+H84+I71</f>
        <v>12950000</v>
      </c>
      <c r="J84" s="20">
        <f t="shared" si="9"/>
        <v>58.333333333333336</v>
      </c>
      <c r="K84" s="31">
        <f>+G84-I84</f>
        <v>9250000</v>
      </c>
      <c r="L84" s="3" t="s">
        <v>32</v>
      </c>
    </row>
    <row r="85" spans="1:12" x14ac:dyDescent="0.25">
      <c r="A85" s="16">
        <v>45839</v>
      </c>
      <c r="B85" s="16">
        <v>45868</v>
      </c>
      <c r="C85" s="51">
        <v>45869</v>
      </c>
      <c r="D85" s="45" t="s">
        <v>29</v>
      </c>
      <c r="E85" s="45">
        <v>860007335</v>
      </c>
      <c r="F85" s="45" t="s">
        <v>94</v>
      </c>
      <c r="G85" s="45">
        <v>1501</v>
      </c>
      <c r="H85" s="45">
        <v>1501</v>
      </c>
      <c r="I85" s="45">
        <v>1501</v>
      </c>
      <c r="J85" s="20">
        <f t="shared" ref="J85" si="10">+I85/G85*100</f>
        <v>100</v>
      </c>
      <c r="K85" s="31">
        <f>+G85-I85</f>
        <v>0</v>
      </c>
      <c r="L85" s="3" t="s">
        <v>30</v>
      </c>
    </row>
    <row r="86" spans="1:12" x14ac:dyDescent="0.25">
      <c r="G86" s="50" t="s">
        <v>40</v>
      </c>
      <c r="H86" s="50">
        <f>SUM(H82:H85)</f>
        <v>2226589</v>
      </c>
      <c r="K86" s="43">
        <f>+K84+K70</f>
        <v>10975250</v>
      </c>
    </row>
    <row r="87" spans="1:12" x14ac:dyDescent="0.25">
      <c r="G87" s="32" t="s">
        <v>41</v>
      </c>
      <c r="H87" s="32">
        <f>+H76</f>
        <v>66791752</v>
      </c>
    </row>
    <row r="88" spans="1:12" x14ac:dyDescent="0.25">
      <c r="G88" s="32" t="s">
        <v>42</v>
      </c>
      <c r="H88" s="32">
        <f>+H86+H87</f>
        <v>69018341</v>
      </c>
      <c r="I88" s="43">
        <f>69018341-H88</f>
        <v>0</v>
      </c>
    </row>
    <row r="93" spans="1:12" x14ac:dyDescent="0.25">
      <c r="A93" s="54"/>
      <c r="B93" s="54"/>
      <c r="C93" s="54"/>
      <c r="D93" s="54"/>
      <c r="E93" s="54"/>
      <c r="F93" s="54"/>
      <c r="G93" s="54"/>
      <c r="H93" s="53"/>
      <c r="I93" s="53"/>
      <c r="J93" s="53"/>
      <c r="K93" s="53"/>
    </row>
    <row r="94" spans="1:12" x14ac:dyDescent="0.25">
      <c r="A94" s="55"/>
      <c r="B94" s="53"/>
      <c r="C94" s="53"/>
      <c r="D94" s="53"/>
      <c r="E94" s="53"/>
      <c r="F94" s="53"/>
      <c r="G94" s="53"/>
      <c r="H94" s="53"/>
      <c r="I94" s="53"/>
      <c r="J94" s="53"/>
      <c r="K94" s="53"/>
    </row>
    <row r="95" spans="1:12" x14ac:dyDescent="0.25">
      <c r="A95" s="55"/>
      <c r="B95" s="53"/>
      <c r="C95" s="53"/>
      <c r="D95" s="53"/>
      <c r="E95" s="53"/>
      <c r="F95" s="53"/>
      <c r="G95" s="53"/>
      <c r="H95" s="53"/>
      <c r="I95" s="53"/>
      <c r="J95" s="53"/>
      <c r="K95" s="53"/>
    </row>
    <row r="96" spans="1:12" x14ac:dyDescent="0.25">
      <c r="A96" s="55"/>
      <c r="B96" s="53"/>
      <c r="C96" s="53"/>
      <c r="D96" s="53"/>
      <c r="E96" s="53"/>
      <c r="F96" s="53"/>
      <c r="G96" s="53"/>
      <c r="H96" s="53"/>
      <c r="I96" s="53"/>
      <c r="J96" s="53"/>
      <c r="K96" s="53"/>
    </row>
    <row r="97" spans="1:11" x14ac:dyDescent="0.25">
      <c r="A97" s="55"/>
      <c r="B97" s="53"/>
      <c r="C97" s="53"/>
      <c r="D97" s="53"/>
      <c r="E97" s="53"/>
      <c r="F97" s="53"/>
      <c r="G97" s="53"/>
      <c r="H97" s="53"/>
      <c r="I97" s="53"/>
      <c r="J97" s="53"/>
      <c r="K97" s="53"/>
    </row>
  </sheetData>
  <mergeCells count="7">
    <mergeCell ref="A80:L80"/>
    <mergeCell ref="A66:L66"/>
    <mergeCell ref="A3:L3"/>
    <mergeCell ref="A14:L14"/>
    <mergeCell ref="A28:L28"/>
    <mergeCell ref="A40:L40"/>
    <mergeCell ref="A53:L53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INGRESOS 2024</vt:lpstr>
      <vt:lpstr>GASTO 2024</vt:lpstr>
      <vt:lpstr>Resumen de gastos 2024</vt:lpstr>
      <vt:lpstr>'GASTO 2024'!Área_de_impresión</vt:lpstr>
      <vt:lpstr>'INGRESOS 2024'!Área_de_impresión</vt:lpstr>
      <vt:lpstr>'Resumen de gastos 2024'!Área_de_impresión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CONTADORA</cp:lastModifiedBy>
  <cp:lastPrinted>2025-08-20T16:38:14Z</cp:lastPrinted>
  <dcterms:created xsi:type="dcterms:W3CDTF">2013-11-01T01:28:32Z</dcterms:created>
  <dcterms:modified xsi:type="dcterms:W3CDTF">2025-08-20T16:39:35Z</dcterms:modified>
</cp:coreProperties>
</file>